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defaultThemeVersion="124226"/>
  <mc:AlternateContent xmlns:mc="http://schemas.openxmlformats.org/markup-compatibility/2006">
    <mc:Choice Requires="x15">
      <x15ac:absPath xmlns:x15ac="http://schemas.microsoft.com/office/spreadsheetml/2010/11/ac" url="/Users/pnnghikovali/Documents/Om'kumoh CE/3 - PROJECTS/2022 Appointments/2212 - Unam Fire Water Reticulation/PHASE 2 - CONSTRUCTION/TENDER DRAWINGS &amp; BOQ/Final Revision/"/>
    </mc:Choice>
  </mc:AlternateContent>
  <xr:revisionPtr revIDLastSave="0" documentId="13_ncr:1_{F64FFE9C-EEED-3443-92D7-C20FD0B47AA4}" xr6:coauthVersionLast="47" xr6:coauthVersionMax="47" xr10:uidLastSave="{00000000-0000-0000-0000-000000000000}"/>
  <bookViews>
    <workbookView xWindow="0" yWindow="0" windowWidth="28800" windowHeight="18000" tabRatio="927" activeTab="3" xr2:uid="{00000000-000D-0000-FFFF-FFFF00000000}"/>
  </bookViews>
  <sheets>
    <sheet name="COVER" sheetId="34" r:id="rId1"/>
    <sheet name="BOQ-SUMMARY" sheetId="19" r:id="rId2"/>
    <sheet name="WATER DESIGN" sheetId="5" state="hidden" r:id="rId3"/>
    <sheet name="Section 1-P&amp;A" sheetId="20" r:id="rId4"/>
    <sheet name="Section 2 Site Clearance" sheetId="21" r:id="rId5"/>
    <sheet name="Section 3-Water" sheetId="25" r:id="rId6"/>
    <sheet name="Section 4-CLEANING" sheetId="30" r:id="rId7"/>
  </sheets>
  <definedNames>
    <definedName name="aa" localSheetId="1">#REF!</definedName>
    <definedName name="aa" localSheetId="3">#REF!</definedName>
    <definedName name="aa" localSheetId="4">#REF!</definedName>
    <definedName name="aa" localSheetId="5">#REF!</definedName>
    <definedName name="aa" localSheetId="6">#REF!</definedName>
    <definedName name="aa">#REF!</definedName>
    <definedName name="ADDITIONAL" localSheetId="1">'BOQ-SUMMARY'!#REF!</definedName>
    <definedName name="ADDITIONAL" localSheetId="3">#REF!</definedName>
    <definedName name="ADDITIONAL" localSheetId="4">#REF!</definedName>
    <definedName name="ADDITIONAL" localSheetId="5">#REF!</definedName>
    <definedName name="ADDITIONAL" localSheetId="6">#REF!</definedName>
    <definedName name="ADDITIONAL">#REF!</definedName>
    <definedName name="Items_01" localSheetId="1">'BOQ-SUMMARY'!#REF!</definedName>
    <definedName name="Items_01" localSheetId="3">#REF!</definedName>
    <definedName name="Items_01" localSheetId="4">#REF!</definedName>
    <definedName name="Items_01" localSheetId="5">#REF!</definedName>
    <definedName name="Items_01" localSheetId="6">#REF!</definedName>
    <definedName name="Items_01">#REF!</definedName>
    <definedName name="_xlnm.Print_Area" localSheetId="1">'BOQ-SUMMARY'!$A$1:$C$17</definedName>
    <definedName name="_xlnm.Print_Area" localSheetId="0">COVER!$A$1:$F$27</definedName>
    <definedName name="_xlnm.Print_Area" localSheetId="3">'Section 1-P&amp;A'!$A$1:$G$91</definedName>
    <definedName name="_xlnm.Print_Area" localSheetId="4">'Section 2 Site Clearance'!$A$1:$G$9</definedName>
    <definedName name="_xlnm.Print_Area" localSheetId="5">'Section 3-Water'!$A$1:$G$74</definedName>
    <definedName name="_xlnm.Print_Area" localSheetId="6">'Section 4-CLEANING'!$A$1:$G$6</definedName>
    <definedName name="Start_d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9" l="1"/>
  <c r="G14" i="20"/>
  <c r="G15" i="20"/>
  <c r="G16" i="20"/>
  <c r="G17" i="20"/>
  <c r="G18" i="20"/>
  <c r="E33" i="25" l="1"/>
  <c r="E32" i="25"/>
  <c r="E31" i="25"/>
  <c r="G29" i="5"/>
  <c r="G24" i="5"/>
  <c r="D20" i="5"/>
  <c r="E9" i="25"/>
  <c r="E37" i="25"/>
  <c r="E38" i="25"/>
  <c r="E39" i="25"/>
  <c r="E43" i="25"/>
  <c r="E45" i="25"/>
  <c r="E46" i="25"/>
  <c r="E47" i="25"/>
  <c r="E63" i="25" s="1"/>
  <c r="E49" i="25"/>
  <c r="E51" i="25"/>
  <c r="E53" i="25"/>
  <c r="E54" i="25"/>
  <c r="E55" i="25"/>
  <c r="E62" i="25" l="1"/>
  <c r="E64" i="25"/>
  <c r="E68" i="25"/>
  <c r="G13" i="5"/>
  <c r="G11" i="5"/>
  <c r="D10" i="5"/>
  <c r="D12" i="5" s="1"/>
  <c r="E10" i="5"/>
  <c r="E12" i="5" s="1"/>
  <c r="F10" i="5"/>
  <c r="F12" i="5" s="1"/>
  <c r="G10" i="5"/>
  <c r="G12" i="5" s="1"/>
  <c r="H10" i="5"/>
  <c r="H12" i="5" s="1"/>
  <c r="I10" i="5"/>
  <c r="I12" i="5" s="1"/>
  <c r="E19" i="5"/>
  <c r="E17" i="5"/>
  <c r="C2" i="19"/>
  <c r="H11" i="5" l="1"/>
  <c r="F11" i="5"/>
  <c r="I13" i="5"/>
  <c r="H13" i="5"/>
  <c r="F13" i="5"/>
  <c r="I11" i="5"/>
  <c r="E11" i="5"/>
  <c r="E13" i="5"/>
  <c r="D11" i="5"/>
  <c r="D13" i="5"/>
  <c r="W33" i="5" l="1"/>
  <c r="J6" i="5"/>
  <c r="E6" i="25" s="1"/>
  <c r="E7" i="21" s="1"/>
  <c r="W34" i="5" l="1"/>
  <c r="W32" i="5"/>
  <c r="W31" i="5"/>
  <c r="W30" i="5"/>
  <c r="W29" i="5"/>
  <c r="D34" i="5" l="1"/>
  <c r="E14" i="25" s="1"/>
  <c r="E58" i="25"/>
  <c r="D33" i="5"/>
  <c r="E13" i="25" s="1"/>
  <c r="E69" i="25" l="1"/>
  <c r="E59" i="25"/>
  <c r="G4" i="30"/>
  <c r="G89" i="20"/>
  <c r="G41" i="20"/>
  <c r="G40" i="20"/>
  <c r="G39" i="20"/>
  <c r="G36" i="20"/>
  <c r="G35" i="20"/>
  <c r="G34" i="20"/>
  <c r="G39" i="25" l="1"/>
  <c r="E53" i="20"/>
  <c r="E51" i="20"/>
  <c r="E47" i="20"/>
  <c r="J8" i="5" l="1"/>
  <c r="C10" i="5"/>
  <c r="C13" i="5" s="1"/>
  <c r="J13" i="5" s="1"/>
  <c r="C11" i="5" l="1"/>
  <c r="C12" i="5"/>
  <c r="J12" i="5" s="1"/>
  <c r="E28" i="25" l="1"/>
  <c r="E25" i="25"/>
  <c r="E21" i="25"/>
  <c r="J11" i="5" l="1"/>
  <c r="E27" i="25" l="1"/>
  <c r="E28" i="5"/>
  <c r="J14" i="5"/>
  <c r="E24" i="25"/>
  <c r="E20" i="25"/>
  <c r="E26" i="5" l="1"/>
  <c r="E25" i="5"/>
  <c r="E29" i="5" s="1"/>
  <c r="E11" i="25" l="1"/>
  <c r="E10" i="25"/>
  <c r="G15" i="25" s="1"/>
  <c r="G16" i="25" s="1"/>
  <c r="G42" i="20" l="1"/>
  <c r="G74" i="20" l="1"/>
  <c r="G91" i="20" s="1"/>
  <c r="G40" i="25" l="1"/>
  <c r="G41" i="25" s="1"/>
  <c r="G74"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Menelik Negussie</author>
  </authors>
  <commentList>
    <comment ref="C60" authorId="0" shapeId="0" xr:uid="{00000000-0006-0000-0400-000001000000}">
      <text>
        <r>
          <rPr>
            <b/>
            <sz val="9"/>
            <color indexed="81"/>
            <rFont val="Tahoma"/>
            <family val="2"/>
          </rPr>
          <t>Menelik Negussie:</t>
        </r>
        <r>
          <rPr>
            <sz val="9"/>
            <color indexed="81"/>
            <rFont val="Tahoma"/>
            <family val="2"/>
          </rPr>
          <t xml:space="preserve">
Tarred Road</t>
        </r>
      </text>
    </comment>
    <comment ref="F64" authorId="0" shapeId="0" xr:uid="{00000000-0006-0000-0400-000002000000}">
      <text>
        <r>
          <rPr>
            <b/>
            <sz val="9"/>
            <color indexed="81"/>
            <rFont val="Tahoma"/>
            <family val="2"/>
          </rPr>
          <t>Menelik Negussie:</t>
        </r>
        <r>
          <rPr>
            <sz val="9"/>
            <color indexed="81"/>
            <rFont val="Tahoma"/>
            <family val="2"/>
          </rPr>
          <t xml:space="preserve">
5% Stabilise</t>
        </r>
      </text>
    </comment>
  </commentList>
</comments>
</file>

<file path=xl/sharedStrings.xml><?xml version="1.0" encoding="utf-8"?>
<sst xmlns="http://schemas.openxmlformats.org/spreadsheetml/2006/main" count="723" uniqueCount="455">
  <si>
    <t>Rate</t>
  </si>
  <si>
    <t>Amount</t>
  </si>
  <si>
    <t>1.1.1</t>
  </si>
  <si>
    <t>Sum</t>
  </si>
  <si>
    <t>1.1.2</t>
  </si>
  <si>
    <t>1.1.7</t>
  </si>
  <si>
    <t>1.1.8</t>
  </si>
  <si>
    <t>1.1.9</t>
  </si>
  <si>
    <t>1.1.10</t>
  </si>
  <si>
    <t>1.1.11</t>
  </si>
  <si>
    <t>1.1.12</t>
  </si>
  <si>
    <t>1.1.13</t>
  </si>
  <si>
    <t>1.2.1</t>
  </si>
  <si>
    <t>Contractual requirements</t>
  </si>
  <si>
    <t>1.2.2</t>
  </si>
  <si>
    <t>1.2.3</t>
  </si>
  <si>
    <t>1.2.4</t>
  </si>
  <si>
    <t>1.2.5</t>
  </si>
  <si>
    <t>1.2.6</t>
  </si>
  <si>
    <t>1.2.7</t>
  </si>
  <si>
    <t>1.2.8</t>
  </si>
  <si>
    <t>1.2.9</t>
  </si>
  <si>
    <t>1.2.11</t>
  </si>
  <si>
    <t>1.2.12</t>
  </si>
  <si>
    <t>CARRIED FORWARD</t>
  </si>
  <si>
    <t>BROUGHT FORWARD</t>
  </si>
  <si>
    <t>1.3.1</t>
  </si>
  <si>
    <t>1.3.2</t>
  </si>
  <si>
    <t>%</t>
  </si>
  <si>
    <t>1.4.1</t>
  </si>
  <si>
    <t>1.4.2</t>
  </si>
  <si>
    <t>1.4.3</t>
  </si>
  <si>
    <t>1.4.4</t>
  </si>
  <si>
    <t>PC Sum</t>
  </si>
  <si>
    <t>No</t>
  </si>
  <si>
    <t>Unit</t>
  </si>
  <si>
    <t>2.1.1</t>
  </si>
  <si>
    <t>2.1.2</t>
  </si>
  <si>
    <t>TOTAL CARRIED TO SUMMARY</t>
  </si>
  <si>
    <t>8.2.1</t>
  </si>
  <si>
    <t>8.2.3</t>
  </si>
  <si>
    <t>m</t>
  </si>
  <si>
    <t>8.2.2</t>
  </si>
  <si>
    <t>No.</t>
  </si>
  <si>
    <t>8.2.11</t>
  </si>
  <si>
    <t>m³</t>
  </si>
  <si>
    <t>m²</t>
  </si>
  <si>
    <t>SITE CLEARANCE</t>
  </si>
  <si>
    <t>1.1.14</t>
  </si>
  <si>
    <t>1.1.15</t>
  </si>
  <si>
    <t>a) Facilities for Engineer for duration of construction (SABS 1200 AB)</t>
  </si>
  <si>
    <t>1.2.10</t>
  </si>
  <si>
    <t>1.2.13</t>
  </si>
  <si>
    <t>Accomodation of Traffic</t>
  </si>
  <si>
    <t>1.2.14</t>
  </si>
  <si>
    <t>Health and Safety</t>
  </si>
  <si>
    <t>1.2.15</t>
  </si>
  <si>
    <t>Compliance with EMP</t>
  </si>
  <si>
    <t>1.2.16</t>
  </si>
  <si>
    <t>1.1.16</t>
  </si>
  <si>
    <r>
      <t xml:space="preserve"> m</t>
    </r>
    <r>
      <rPr>
        <vertAlign val="superscript"/>
        <sz val="12"/>
        <rFont val="Arial"/>
        <family val="2"/>
      </rPr>
      <t>3</t>
    </r>
  </si>
  <si>
    <t>Rate only</t>
  </si>
  <si>
    <t>(b) by importation from designated borrow pit</t>
  </si>
  <si>
    <t>(a) Gravel wearing course roads</t>
  </si>
  <si>
    <t>Anchor/thrust blocks and pedestals as per detail drawing (Concrete class 20 Mpa) ,to be cast into open trench and against undisturbed soil, inclusive of formwork as required:</t>
  </si>
  <si>
    <t>Rate Only</t>
  </si>
  <si>
    <t>DATE DONE</t>
  </si>
  <si>
    <t>Internal Water Quantities</t>
  </si>
  <si>
    <t>Isolating valves</t>
  </si>
  <si>
    <t>no.</t>
  </si>
  <si>
    <t>Hydrants</t>
  </si>
  <si>
    <t>Trench width</t>
  </si>
  <si>
    <t>Bedding</t>
  </si>
  <si>
    <t>Selected fill</t>
  </si>
  <si>
    <t>Erf connections</t>
  </si>
  <si>
    <t>Short</t>
  </si>
  <si>
    <t>Long</t>
  </si>
  <si>
    <t>Double</t>
  </si>
  <si>
    <t>Single</t>
  </si>
  <si>
    <t>Pipe Diameter (Φ)</t>
  </si>
  <si>
    <t xml:space="preserve">Pipe length </t>
  </si>
  <si>
    <t>mm</t>
  </si>
  <si>
    <t>Main Pipelines &amp; Fittings</t>
  </si>
  <si>
    <t>Excavation Volume</t>
  </si>
  <si>
    <t xml:space="preserve">Total </t>
  </si>
  <si>
    <t>0-0.5</t>
  </si>
  <si>
    <t>0.5-1</t>
  </si>
  <si>
    <t>1-1.5</t>
  </si>
  <si>
    <t>1.5-2</t>
  </si>
  <si>
    <t>2-2.5</t>
  </si>
  <si>
    <t>Total</t>
  </si>
  <si>
    <t>General Backfill</t>
  </si>
  <si>
    <t>Gross</t>
  </si>
  <si>
    <t>Item Ref</t>
  </si>
  <si>
    <t>Payment Refers</t>
  </si>
  <si>
    <t>Bill description</t>
  </si>
  <si>
    <t>Bill quantity</t>
  </si>
  <si>
    <t xml:space="preserve">Section </t>
  </si>
  <si>
    <t>PRELIMINARY AND GENERAL</t>
  </si>
  <si>
    <t>SANS 1200 A</t>
  </si>
  <si>
    <t>1.1</t>
  </si>
  <si>
    <t>8.3</t>
  </si>
  <si>
    <t>8.3.2.1</t>
  </si>
  <si>
    <t>(b) Facilities for Contractor</t>
  </si>
  <si>
    <t>Offices and storage sheds</t>
  </si>
  <si>
    <t>Workshops</t>
  </si>
  <si>
    <t>Laboratory</t>
  </si>
  <si>
    <t>Living Accomodation</t>
  </si>
  <si>
    <t>Ablution and latrine facilities</t>
  </si>
  <si>
    <t>Plants,Tools and equipment</t>
  </si>
  <si>
    <t>Water supplies, electrical power and communications</t>
  </si>
  <si>
    <t>General responsibilities and other fixed charge obligations</t>
  </si>
  <si>
    <t>Removal of site establishment</t>
  </si>
  <si>
    <t>Dealing with Water</t>
  </si>
  <si>
    <t>1.2</t>
  </si>
  <si>
    <t>8.4</t>
  </si>
  <si>
    <t>Operation and maintenance of facilities on site</t>
  </si>
  <si>
    <t>Nameboards</t>
  </si>
  <si>
    <t>Survey equipment and assistance</t>
  </si>
  <si>
    <t>Ablution facilities</t>
  </si>
  <si>
    <t>Plants, Tools and equipment</t>
  </si>
  <si>
    <t>Accommodation of traffic</t>
  </si>
  <si>
    <t>Company and head office overhead cost</t>
  </si>
  <si>
    <t>General responsibilities and other time related obligations</t>
  </si>
  <si>
    <t>1.3</t>
  </si>
  <si>
    <t>Sums stated provisionally by the Engineer</t>
  </si>
  <si>
    <t>Control Testing</t>
  </si>
  <si>
    <t>(a) Provisional allowance for acceptance testing by the Engineer Representative</t>
  </si>
  <si>
    <t xml:space="preserve"> Prov Sum</t>
  </si>
  <si>
    <t>Attendance, charges, etc., on item 1.3.1</t>
  </si>
  <si>
    <t>Shoring for deep excavation</t>
  </si>
  <si>
    <t>1.4</t>
  </si>
  <si>
    <t>8.6</t>
  </si>
  <si>
    <t>Prime Cost Sums</t>
  </si>
  <si>
    <t>(i) Additional tests ordered by the Engineer</t>
  </si>
  <si>
    <t>(ii) Charges required by the Contractor on item (i) above</t>
  </si>
  <si>
    <t>(iii) Location, exposure, protection and/or move existing services</t>
  </si>
  <si>
    <t>1.5</t>
  </si>
  <si>
    <t>Daywork</t>
  </si>
  <si>
    <t>Labour (Provisional)</t>
  </si>
  <si>
    <t>Supply labour including on cost charges</t>
  </si>
  <si>
    <t>1.5.1</t>
  </si>
  <si>
    <t/>
  </si>
  <si>
    <t>Site foreman</t>
  </si>
  <si>
    <t>hr</t>
  </si>
  <si>
    <t>1.5.2</t>
  </si>
  <si>
    <t>Trade foreman</t>
  </si>
  <si>
    <t>1.5.3</t>
  </si>
  <si>
    <t>Artisan</t>
  </si>
  <si>
    <t>1.5.4</t>
  </si>
  <si>
    <t>Ganger</t>
  </si>
  <si>
    <t>1.5.5</t>
  </si>
  <si>
    <t>Unskilled labourer</t>
  </si>
  <si>
    <t>Plant (Provisional)</t>
  </si>
  <si>
    <t>Bulldozers</t>
  </si>
  <si>
    <t>40-60 kW (D4)</t>
  </si>
  <si>
    <t>1.5.7</t>
  </si>
  <si>
    <t>100-120 kW (D6)</t>
  </si>
  <si>
    <t>1.5.8</t>
  </si>
  <si>
    <t>Graders (100 kW minimum)</t>
  </si>
  <si>
    <t>1.5.9</t>
  </si>
  <si>
    <t>Wheel loaders (50 kW minimum)</t>
  </si>
  <si>
    <t>Crawler excavators</t>
  </si>
  <si>
    <t>1.5.10</t>
  </si>
  <si>
    <t>60-80 kW</t>
  </si>
  <si>
    <t>1.5.11</t>
  </si>
  <si>
    <t>140-160 kW</t>
  </si>
  <si>
    <t>1.5.12</t>
  </si>
  <si>
    <t>Tractor - loader - backhoe</t>
  </si>
  <si>
    <t>Rollers &amp; Compactors</t>
  </si>
  <si>
    <t>1.5.13</t>
  </si>
  <si>
    <t>Pneumatic self propelled
rollers (15 ton minimum)</t>
  </si>
  <si>
    <t>1.5.14</t>
  </si>
  <si>
    <t>Smooth self propelled vibra-
ting rollers (7 ton minimum)</t>
  </si>
  <si>
    <t>1.5.15</t>
  </si>
  <si>
    <t>Plate compactors</t>
  </si>
  <si>
    <t>Trucks</t>
  </si>
  <si>
    <t>1.5.16</t>
  </si>
  <si>
    <t>Tip truck (10 m3 minimum)</t>
  </si>
  <si>
    <t>1.5.17</t>
  </si>
  <si>
    <t>Tip truck (5 m3 minimum)</t>
  </si>
  <si>
    <t>1.5.18</t>
  </si>
  <si>
    <t>Water truck (9 kl minimum)</t>
  </si>
  <si>
    <t>1.5.19</t>
  </si>
  <si>
    <t>1 Ton LDV</t>
  </si>
  <si>
    <t>1.5.20</t>
  </si>
  <si>
    <t>Compressor including hammers
&amp; hoses (5 m3/min minimum)</t>
  </si>
  <si>
    <t>Centrifugal Pumps</t>
  </si>
  <si>
    <t>1.5.21</t>
  </si>
  <si>
    <t>50 mm</t>
  </si>
  <si>
    <t>1.5.22</t>
  </si>
  <si>
    <t>100 mm</t>
  </si>
  <si>
    <t>1.6</t>
  </si>
  <si>
    <t>8.8</t>
  </si>
  <si>
    <t>Temporary Works</t>
  </si>
  <si>
    <t>1.6.1</t>
  </si>
  <si>
    <t>8.8.3</t>
  </si>
  <si>
    <t>Protect existing structure/s until construction in vicinity complete</t>
  </si>
  <si>
    <t xml:space="preserve"> Sum</t>
  </si>
  <si>
    <t>SANS    1200 DB</t>
  </si>
  <si>
    <t xml:space="preserve">Excavation and Backfilling </t>
  </si>
  <si>
    <t>(a) Excavate in all materials for trenches, backfill,
compact and dispose of surplus/unsuitable material to approved dump site as instructed by the Engineer for:</t>
  </si>
  <si>
    <t xml:space="preserve">
8.3.6</t>
  </si>
  <si>
    <t>Finishing Reinstate road surfaces complete with all courses</t>
  </si>
  <si>
    <t>SABS
1200 LB</t>
  </si>
  <si>
    <t>Provision of Bedding</t>
  </si>
  <si>
    <t>Construct Class C Bedding Cradle to 93% Mod AASHTO Density from:</t>
  </si>
  <si>
    <t>Available from other necessary excavations on site within 0,5 km :</t>
  </si>
  <si>
    <t>a) Selected granular material</t>
  </si>
  <si>
    <t xml:space="preserve">  m³</t>
  </si>
  <si>
    <t>Imported from</t>
  </si>
  <si>
    <t>c) Commercial sources (Provisional) on instruction</t>
  </si>
  <si>
    <t>SABS
1200 L</t>
  </si>
  <si>
    <t>Pipeline</t>
  </si>
  <si>
    <t>200 mm dia</t>
  </si>
  <si>
    <t>160 mm dia</t>
  </si>
  <si>
    <t>110 mm dia</t>
  </si>
  <si>
    <t>90 mm dia</t>
  </si>
  <si>
    <t xml:space="preserve">SABS
1200 L </t>
  </si>
  <si>
    <t>Bends</t>
  </si>
  <si>
    <t>200 mm diam. 90 deg.</t>
  </si>
  <si>
    <t>200 mm diam. 45 deg.</t>
  </si>
  <si>
    <t>200 mm diam. 22,5 deg.</t>
  </si>
  <si>
    <t>200 mm diam. 11,25 deg.</t>
  </si>
  <si>
    <t>160 mm diam. 90 deg.</t>
  </si>
  <si>
    <t>160 mm diam. 22,5 deg.</t>
  </si>
  <si>
    <t>160 mm diam. 11,25 deg.</t>
  </si>
  <si>
    <t>110 mm diam. 90 deg.</t>
  </si>
  <si>
    <t>110 mm diam. 45 deg.</t>
  </si>
  <si>
    <t>110 mm diam. 22,5 deg.</t>
  </si>
  <si>
    <t>110 mm diam. 11,25 deg.</t>
  </si>
  <si>
    <t>90 mm diam. 90 deg.</t>
  </si>
  <si>
    <t>90 mm diam. 45 deg.</t>
  </si>
  <si>
    <t>90 mm diam. 22,5 deg.</t>
  </si>
  <si>
    <t>90 mm diam. 11,25 deg.</t>
  </si>
  <si>
    <t>75 mm diam. 90 deg.</t>
  </si>
  <si>
    <t>75 mm diam. 45 deg.</t>
  </si>
  <si>
    <t>75 mm diam. 22,5 deg.</t>
  </si>
  <si>
    <t>75 mm diam. 11,25 deg.</t>
  </si>
  <si>
    <t>63 mm diam. 90 deg.</t>
  </si>
  <si>
    <t>63 mm diam. 45 deg.</t>
  </si>
  <si>
    <t>63 mm diam. 22,5 deg.</t>
  </si>
  <si>
    <t>63 mm diam. 11,25 deg.</t>
  </si>
  <si>
    <t>Equal Tees (Plain-ended)</t>
  </si>
  <si>
    <t>250 mm dia</t>
  </si>
  <si>
    <t>75 mm dia</t>
  </si>
  <si>
    <t>63 mm dia</t>
  </si>
  <si>
    <t>Cross Tees</t>
  </si>
  <si>
    <t>200 mm  dia</t>
  </si>
  <si>
    <t>160 mm  dia</t>
  </si>
  <si>
    <t>SGI Reducing Tees</t>
  </si>
  <si>
    <t>200 mm x 160 mm dia</t>
  </si>
  <si>
    <t>200 mm x 110 mm dia</t>
  </si>
  <si>
    <t>160 mm x 110 mm dia</t>
  </si>
  <si>
    <t>110 mm x 90 mm dia</t>
  </si>
  <si>
    <t xml:space="preserve">SGI Hydrant Tees </t>
  </si>
  <si>
    <t>SGI Reducers: Male/Female reducer (spigot &amp; socket)</t>
  </si>
  <si>
    <t xml:space="preserve">90 mm x 75 mm dia </t>
  </si>
  <si>
    <t xml:space="preserve">160 mm x 90 mm dia </t>
  </si>
  <si>
    <t xml:space="preserve">160 mm x 110 mm dia </t>
  </si>
  <si>
    <t xml:space="preserve">200 mm x 110 mm dia </t>
  </si>
  <si>
    <t xml:space="preserve">200 mm x 160 mm dia </t>
  </si>
  <si>
    <t>SGI End Caps</t>
  </si>
  <si>
    <t>80 mm dia for 75 &amp; 90 mm dia uPVC</t>
  </si>
  <si>
    <t>100 mm dia for 110 mm dia uPVC</t>
  </si>
  <si>
    <t>150 mm dia for 160 mm dia uPVC</t>
  </si>
  <si>
    <t>Ancillaries</t>
  </si>
  <si>
    <t>90 mm dia fittings</t>
  </si>
  <si>
    <t>110 mm dia fittings</t>
  </si>
  <si>
    <t>160 mm dia fittings</t>
  </si>
  <si>
    <t>Valve Chambers and Manholes</t>
  </si>
  <si>
    <t>8.2.13</t>
  </si>
  <si>
    <t>Construct Valve / Hydrant Chambers complete as per the typical drwaings</t>
  </si>
  <si>
    <t>b) Hydrant chambers to SANS drawing L-2 (Refer to Typical Drawings)</t>
  </si>
  <si>
    <t>c) Air valve chambers to Typical Drawing</t>
  </si>
  <si>
    <t>Connection to Exisitng Mains</t>
  </si>
  <si>
    <t>Connections to the existing main including excavations, cutting in, local authority liaison,
connecting and making good to the satisfaction of the Engineer;</t>
  </si>
  <si>
    <t xml:space="preserve"> No.</t>
  </si>
  <si>
    <t>SGI Reducers</t>
  </si>
  <si>
    <t>Equal Tees</t>
  </si>
  <si>
    <t>50 mm dia</t>
  </si>
  <si>
    <t>90mm x 75 mm dia</t>
  </si>
  <si>
    <t xml:space="preserve">110 mm x 90 mm dia </t>
  </si>
  <si>
    <t>3.1</t>
  </si>
  <si>
    <t>3.2</t>
  </si>
  <si>
    <t>3.2.1</t>
  </si>
  <si>
    <t>3.2.2</t>
  </si>
  <si>
    <t>3.2.3</t>
  </si>
  <si>
    <t>3.2.4</t>
  </si>
  <si>
    <t>3.2.5</t>
  </si>
  <si>
    <t>3.2.6</t>
  </si>
  <si>
    <t>3.3</t>
  </si>
  <si>
    <t>3.3.2</t>
  </si>
  <si>
    <t>3.3.3</t>
  </si>
  <si>
    <t>3.4</t>
  </si>
  <si>
    <t>3.5</t>
  </si>
  <si>
    <t>3.5.1</t>
  </si>
  <si>
    <t>3.5.2</t>
  </si>
  <si>
    <t>3.5.3</t>
  </si>
  <si>
    <t>Contract Number:</t>
  </si>
  <si>
    <t>OM'KUMOH CONSULTING ENGINEERS</t>
  </si>
  <si>
    <t>N/A</t>
  </si>
  <si>
    <t>Civil Designer Output for Excavation</t>
  </si>
  <si>
    <r>
      <t>Volume (m</t>
    </r>
    <r>
      <rPr>
        <b/>
        <vertAlign val="superscript"/>
        <sz val="11"/>
        <color theme="1"/>
        <rFont val="Calibri"/>
        <family val="2"/>
        <scheme val="minor"/>
      </rPr>
      <t>3</t>
    </r>
    <r>
      <rPr>
        <b/>
        <sz val="11"/>
        <color theme="1"/>
        <rFont val="Calibri"/>
        <family val="2"/>
        <scheme val="minor"/>
      </rPr>
      <t>)</t>
    </r>
  </si>
  <si>
    <t>Bedding Volume</t>
  </si>
  <si>
    <t>Main Fill</t>
  </si>
  <si>
    <t>Use the Biggest Values</t>
  </si>
  <si>
    <t>Section</t>
  </si>
  <si>
    <t>Description</t>
  </si>
  <si>
    <t>Amount N$</t>
  </si>
  <si>
    <t>TOTAL TENDER SUM</t>
  </si>
  <si>
    <t>TIME FOR COMPLETION OF CONTRACT (MONTHS)</t>
  </si>
  <si>
    <t>8.7</t>
  </si>
  <si>
    <t>8.3.4</t>
  </si>
  <si>
    <t>3.6</t>
  </si>
  <si>
    <t>3.6.1</t>
  </si>
  <si>
    <t>3.6.2</t>
  </si>
  <si>
    <t>3.7</t>
  </si>
  <si>
    <t>3.8</t>
  </si>
  <si>
    <t>3.8.1</t>
  </si>
  <si>
    <t>3.8.2</t>
  </si>
  <si>
    <t>3.8.3</t>
  </si>
  <si>
    <t>MEDIUM-PRESSURE PIPELINES</t>
  </si>
  <si>
    <t>c) from importation from designated borrow pit / commercial or off-site sources selected by Contractor</t>
  </si>
  <si>
    <t>Scheduled Fixed-Charge and Value Related Items</t>
  </si>
  <si>
    <t>Scheduled Time-Related Items</t>
  </si>
  <si>
    <t>Water Reticulation</t>
  </si>
  <si>
    <r>
      <t xml:space="preserve"> m</t>
    </r>
    <r>
      <rPr>
        <vertAlign val="superscript"/>
        <sz val="11"/>
        <rFont val="Calibri"/>
        <family val="2"/>
        <scheme val="minor"/>
      </rPr>
      <t>2</t>
    </r>
  </si>
  <si>
    <t>Valves</t>
  </si>
  <si>
    <t>160 mm x 90 mm dia</t>
  </si>
  <si>
    <t>Cleaning and finishing of site after completion of the works and the removal of all construction rubble and debris to approved spoil sites</t>
  </si>
  <si>
    <t xml:space="preserve">CLEANING AND FINISHING </t>
  </si>
  <si>
    <t>PSA 8.2.1.1 (8.3.1)</t>
  </si>
  <si>
    <t>PSA 8.2.1.2 (8.3.2)</t>
  </si>
  <si>
    <t>PSA 8.2.1.1  (8.3.3)</t>
  </si>
  <si>
    <t>PSA 8.2.2 (8.4.1)</t>
  </si>
  <si>
    <t>PSA 8.2.2 (8.4.2.1)</t>
  </si>
  <si>
    <t>PSA 8.2.2 (8.4.2.2)</t>
  </si>
  <si>
    <t>PSA 8.2.2 (8.4.3 to 8.4.5)</t>
  </si>
  <si>
    <t>PSA 8.5</t>
  </si>
  <si>
    <t>(iv) Charges required by the Contractor on item (iii) above</t>
  </si>
  <si>
    <t>PSC 8.2.1</t>
  </si>
  <si>
    <t>PSC 8.2.2</t>
  </si>
  <si>
    <t xml:space="preserve">
SANSDB 8.3.2</t>
  </si>
  <si>
    <t xml:space="preserve">     (i) Intermediate excavation</t>
  </si>
  <si>
    <t>SANS LB 8.2.2.3</t>
  </si>
  <si>
    <t xml:space="preserve">     1) Selected granular material</t>
  </si>
  <si>
    <t xml:space="preserve">      2) Selected fill material</t>
  </si>
  <si>
    <t>Specials and Fittings for uPVC Pipes - Class 12 complete with couplings for:</t>
  </si>
  <si>
    <t>80mm  Woodlands right angled tamperproof Fire Hydrant with instataneous single lug outlet (WTS80) complete with 80 mm extension pipe one end flanged one end threaded and 80 mm flanged extension piece as per drawing</t>
  </si>
  <si>
    <t>3.3.4</t>
  </si>
  <si>
    <t>Nameboard</t>
  </si>
  <si>
    <t>BILL OF QUANTITY SUMMARY</t>
  </si>
  <si>
    <t>Clear and Grub Site</t>
  </si>
  <si>
    <t>Total Excavation Volume</t>
  </si>
  <si>
    <t xml:space="preserve">Total Excavation </t>
  </si>
  <si>
    <t>100 mm dia for 110 mm dia</t>
  </si>
  <si>
    <t>150 mm dia for 160 mm dia</t>
  </si>
  <si>
    <t>200 mm dia for 200 mm dia</t>
  </si>
  <si>
    <t>VALVES</t>
  </si>
  <si>
    <t>Provisional Allowances</t>
  </si>
  <si>
    <t xml:space="preserve">Description </t>
  </si>
  <si>
    <t>Unsuitable material at trench bottom (8.3.3 C)</t>
  </si>
  <si>
    <t>Length</t>
  </si>
  <si>
    <t>width</t>
  </si>
  <si>
    <t>Area</t>
  </si>
  <si>
    <t>Gravel Wearing course</t>
  </si>
  <si>
    <t>(m³)</t>
  </si>
  <si>
    <t>Selected Fill</t>
  </si>
  <si>
    <t>FIRE HIDRANTS</t>
  </si>
  <si>
    <t xml:space="preserve">Pipe Size </t>
  </si>
  <si>
    <t>90mm dia</t>
  </si>
  <si>
    <t>Total no. 0f FH</t>
  </si>
  <si>
    <t xml:space="preserve">Total Number of units/Erf Connected </t>
  </si>
  <si>
    <t>50mm dia for 63 &amp; 50mm dia</t>
  </si>
  <si>
    <t>Hand excavation in soft material to make connections to existing pipelines (m³)</t>
  </si>
  <si>
    <t xml:space="preserve">Asphalt Surfacing </t>
  </si>
  <si>
    <t xml:space="preserve">75 mm x 63 mm dia </t>
  </si>
  <si>
    <t>75mm x 63 mm dia</t>
  </si>
  <si>
    <t xml:space="preserve">Extra Over for Excavation </t>
  </si>
  <si>
    <t xml:space="preserve">Intermidate Excavation </t>
  </si>
  <si>
    <t xml:space="preserve">Hard Rock Excavation </t>
  </si>
  <si>
    <t>Quantity</t>
  </si>
  <si>
    <t>Make up Deficiency in backfill material for main fill</t>
  </si>
  <si>
    <t>b) Selected fill material</t>
  </si>
  <si>
    <t>SANS LB 8.2.2.1</t>
  </si>
  <si>
    <t xml:space="preserve">PROJECT OWNERS (CLIENT) </t>
  </si>
  <si>
    <t xml:space="preserve">PROJECT MANAGERS &amp; ENGINEERS </t>
  </si>
  <si>
    <t xml:space="preserve">Anchor Block </t>
  </si>
  <si>
    <t>50mm</t>
  </si>
  <si>
    <t>63mm</t>
  </si>
  <si>
    <t>75mm</t>
  </si>
  <si>
    <t>90mm</t>
  </si>
  <si>
    <t>110mm</t>
  </si>
  <si>
    <t>160mm</t>
  </si>
  <si>
    <t>200mm</t>
  </si>
  <si>
    <t>80 mm dia for  75mm and 90 mm dia</t>
  </si>
  <si>
    <t>Clear trees of girth between 1m to 3m, in roadways, cut trunks into lengths of 1.5m, remove trunk sections to stockpile and remove remaining material to designated spoil sites</t>
  </si>
  <si>
    <t>(b) Cape Seal wearing course (Double Seal)</t>
  </si>
  <si>
    <t xml:space="preserve">PROJECT  No.: </t>
  </si>
  <si>
    <t>b) From borrow pits (Provisional) on instruction</t>
  </si>
  <si>
    <t>CONTRACT No:</t>
  </si>
  <si>
    <t>CONTRACT NAME:</t>
  </si>
  <si>
    <t xml:space="preserve">CONSULTANT: </t>
  </si>
  <si>
    <t>CLIENT:</t>
  </si>
  <si>
    <t>CONTRACTOR:</t>
  </si>
  <si>
    <t xml:space="preserve">DETAIL COST ESTIMATE REPORT FOR THE CONSTRUCTION OF MUNICIPAL SERVICES </t>
  </si>
  <si>
    <t>Pipes smaller and equal to 200 mm dia and depth exceeding 1,0m but not exceeding 1,5m</t>
  </si>
  <si>
    <t>Excavation Volume (Manual Calculation)</t>
  </si>
  <si>
    <t>Depth Inc</t>
  </si>
  <si>
    <t>Clear vegetation and boulder stones including trees of girth up to 1m within the pipeline routes not falling into road reserves to a width of 1,5m from centre line and remove all unsuitable to Municipal spoil site or as instructed by the Engineer</t>
  </si>
  <si>
    <t>SANS     1200 D</t>
  </si>
  <si>
    <t>a) Valve chambers to SANS drawing L-1 (Refer to Typical Drawings)</t>
  </si>
  <si>
    <t>3.1.1</t>
  </si>
  <si>
    <t>3.1.1.1</t>
  </si>
  <si>
    <t>3.1.2</t>
  </si>
  <si>
    <t>3.1.2.1</t>
  </si>
  <si>
    <t>3.1.2.3</t>
  </si>
  <si>
    <t>3.1.3.2</t>
  </si>
  <si>
    <t>3.1.3.3</t>
  </si>
  <si>
    <t>3.1.4</t>
  </si>
  <si>
    <t>3.1.4.1</t>
  </si>
  <si>
    <t>3.4.5</t>
  </si>
  <si>
    <t>3.4.6</t>
  </si>
  <si>
    <t>3.4.13</t>
  </si>
  <si>
    <t>3.4.27</t>
  </si>
  <si>
    <t>3.4.38</t>
  </si>
  <si>
    <t>3.4.39</t>
  </si>
  <si>
    <t>3.4.40</t>
  </si>
  <si>
    <t>3.4.44</t>
  </si>
  <si>
    <t>3.4.57</t>
  </si>
  <si>
    <t>3.5.7</t>
  </si>
  <si>
    <t>3.7.3</t>
  </si>
  <si>
    <t>3.7.4</t>
  </si>
  <si>
    <t>3.7.5</t>
  </si>
  <si>
    <t>3.10</t>
  </si>
  <si>
    <t>3.10.1</t>
  </si>
  <si>
    <t>(b) Extra-over item (3.1.1) above for:</t>
  </si>
  <si>
    <t xml:space="preserve">Supply, lay, joint, bed, cut pipes, test and disinfect
extra-over item 3.3 for pipework
</t>
  </si>
  <si>
    <t>Extra-over 3.6.1 for encasing joints (Denso wrapping)</t>
  </si>
  <si>
    <t>CONSTRUCT OF A FIRE HYDRANT SYSTEM FOR UNIVERSITY OF NAMIBIA, HIFIKEPUNYE POHAMBA CAMPUS, ONGWEDIVA</t>
  </si>
  <si>
    <t>UNIVERSITY OF NAMIBIA, HIFIKEPUNYE POHAMBA CAMPUS PROJECT</t>
  </si>
  <si>
    <t>DATE</t>
  </si>
  <si>
    <t>160 mm diam. 120 deg.</t>
  </si>
  <si>
    <t>Supply, lay, joint, bed as class C, test and disinfect
Class 12 uPVC pipes to SABS 966 with O-ring joints</t>
  </si>
  <si>
    <t xml:space="preserve">     (ii) Hand excavation in soft material to make    connections to existing pipelines</t>
  </si>
  <si>
    <t>150mm Non-return Valve to SANS</t>
  </si>
  <si>
    <t>a) 150mm dia</t>
  </si>
  <si>
    <t>sum</t>
  </si>
  <si>
    <t>NET TOTAL OF TENDER</t>
  </si>
  <si>
    <t>ADD CONTINGENCIES (10%)</t>
  </si>
  <si>
    <t>TENDER AMOUNT</t>
  </si>
  <si>
    <t>ALLOWANCE FOR VAT  15.0%</t>
  </si>
  <si>
    <t>8 Months</t>
  </si>
  <si>
    <t>Supply plant incl. operator, fuel, maintenance and pertinent on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</si>
</sst>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 * #,##0.00_ ;_ * \-#,##0.00_ ;_ * &quot;-&quot;??_ ;_ @_ "/>
    <numFmt numFmtId="167" formatCode="0.0%"/>
    <numFmt numFmtId="168" formatCode="_(* #,##0_);_(* \(#,##0\);_(* &quot;-&quot;??_);_(@_)"/>
    <numFmt numFmtId="169" formatCode="&quot;N$&quot;\ #,##0.00"/>
    <numFmt numFmtId="170" formatCode="#,##0.0"/>
    <numFmt numFmtId="171" formatCode="0.0"/>
    <numFmt numFmtId="172" formatCode="#,##0.00_ ;[Red]\-#,##0.00\ "/>
    <numFmt numFmtId="173" formatCode="[$-F800]dddd\,\ mmmm\ dd\,\ yyyy"/>
    <numFmt numFmtId="174" formatCode="_(&quot;N$&quot;\ * #,##0.00_);_(&quot;N$&quot;\ * \(#,##0.00\);_(&quot;N$&quot;\ * &quot;-&quot;??_);_(@_)"/>
  </numFmts>
  <fonts count="54">
    <font>
      <sz val="11"/>
      <color theme="1"/>
      <name val="Calibri"/>
      <family val="2"/>
      <scheme val="minor"/>
    </font>
    <font>
      <sz val="11"/>
      <color theme="1"/>
      <name val="Calibri"/>
      <family val="2"/>
      <scheme val="minor"/>
    </font>
    <font>
      <sz val="10"/>
      <name val="MS Sans Serif"/>
      <family val="2"/>
    </font>
    <font>
      <sz val="8.5"/>
      <name val="Arial"/>
      <family val="2"/>
    </font>
    <font>
      <sz val="12"/>
      <name val="Arial"/>
      <family val="2"/>
    </font>
    <font>
      <b/>
      <sz val="8.5"/>
      <name val="Arial"/>
      <family val="2"/>
    </font>
    <font>
      <sz val="10"/>
      <name val="Arial"/>
      <family val="2"/>
    </font>
    <font>
      <vertAlign val="superscript"/>
      <sz val="12"/>
      <name val="Arial"/>
      <family val="2"/>
    </font>
    <font>
      <sz val="8"/>
      <name val="Arial"/>
      <family val="2"/>
    </font>
    <font>
      <b/>
      <u/>
      <sz val="10"/>
      <name val="Times New Roman"/>
      <family val="1"/>
    </font>
    <font>
      <sz val="12"/>
      <name val="Calibri"/>
      <family val="2"/>
      <scheme val="minor"/>
    </font>
    <font>
      <b/>
      <sz val="11"/>
      <color theme="1"/>
      <name val="Calibri"/>
      <family val="2"/>
      <scheme val="minor"/>
    </font>
    <font>
      <sz val="11"/>
      <name val="Calibri"/>
      <family val="2"/>
      <scheme val="minor"/>
    </font>
    <font>
      <b/>
      <sz val="12"/>
      <name val="Calibri"/>
      <family val="2"/>
      <scheme val="minor"/>
    </font>
    <font>
      <sz val="11"/>
      <name val="Calibri"/>
      <family val="2"/>
    </font>
    <font>
      <b/>
      <sz val="10"/>
      <name val="Arial"/>
      <family val="2"/>
    </font>
    <font>
      <b/>
      <sz val="11"/>
      <name val="Calibri"/>
      <family val="2"/>
      <scheme val="minor"/>
    </font>
    <font>
      <b/>
      <u/>
      <sz val="12"/>
      <name val="Calibri"/>
      <family val="2"/>
      <scheme val="minor"/>
    </font>
    <font>
      <sz val="11"/>
      <color rgb="FFFF0000"/>
      <name val="Calibri"/>
      <family val="2"/>
      <scheme val="minor"/>
    </font>
    <font>
      <b/>
      <u val="doubleAccounting"/>
      <sz val="8.5"/>
      <name val="Arial"/>
      <family val="2"/>
    </font>
    <font>
      <b/>
      <sz val="11"/>
      <color rgb="FFFF0000"/>
      <name val="Calibri"/>
      <family val="2"/>
      <scheme val="minor"/>
    </font>
    <font>
      <b/>
      <u/>
      <sz val="10"/>
      <name val="Arial"/>
      <family val="2"/>
    </font>
    <font>
      <b/>
      <sz val="15"/>
      <color theme="3"/>
      <name val="Calibri"/>
      <family val="2"/>
      <scheme val="minor"/>
    </font>
    <font>
      <b/>
      <sz val="11"/>
      <name val="Calibri"/>
      <family val="2"/>
    </font>
    <font>
      <i/>
      <sz val="11"/>
      <color rgb="FF00B0F0"/>
      <name val="Calibri"/>
      <family val="2"/>
    </font>
    <font>
      <sz val="11"/>
      <color rgb="FFFF0000"/>
      <name val="Calibri"/>
      <family val="2"/>
    </font>
    <font>
      <sz val="12"/>
      <name val="Times New Roman"/>
      <family val="1"/>
    </font>
    <font>
      <b/>
      <sz val="9"/>
      <color theme="1"/>
      <name val="Arial"/>
      <family val="2"/>
    </font>
    <font>
      <i/>
      <sz val="11"/>
      <name val="Calibri"/>
      <family val="2"/>
    </font>
    <font>
      <b/>
      <i/>
      <sz val="11"/>
      <name val="Calibri"/>
      <family val="2"/>
    </font>
    <font>
      <b/>
      <u/>
      <sz val="11"/>
      <color theme="1"/>
      <name val="Calibri"/>
      <family val="2"/>
      <scheme val="minor"/>
    </font>
    <font>
      <b/>
      <vertAlign val="superscript"/>
      <sz val="11"/>
      <color theme="1"/>
      <name val="Calibri"/>
      <family val="2"/>
      <scheme val="minor"/>
    </font>
    <font>
      <vertAlign val="superscript"/>
      <sz val="11"/>
      <name val="Calibri"/>
      <family val="2"/>
      <scheme val="minor"/>
    </font>
    <font>
      <b/>
      <u/>
      <sz val="14"/>
      <name val="Calibri"/>
      <family val="2"/>
      <scheme val="minor"/>
    </font>
    <font>
      <b/>
      <sz val="14"/>
      <name val="Calibri"/>
      <family val="2"/>
      <scheme val="minor"/>
    </font>
    <font>
      <b/>
      <sz val="12"/>
      <color theme="1"/>
      <name val="Arial"/>
      <family val="2"/>
    </font>
    <font>
      <b/>
      <u val="double"/>
      <sz val="11"/>
      <color theme="1"/>
      <name val="Calibri"/>
      <family val="2"/>
      <scheme val="minor"/>
    </font>
    <font>
      <sz val="11"/>
      <color rgb="FF00B050"/>
      <name val="Calibri"/>
      <family val="2"/>
      <scheme val="minor"/>
    </font>
    <font>
      <sz val="12"/>
      <color theme="1"/>
      <name val="Calibri"/>
      <family val="2"/>
      <scheme val="minor"/>
    </font>
    <font>
      <b/>
      <sz val="9"/>
      <color indexed="81"/>
      <name val="Tahoma"/>
      <family val="2"/>
    </font>
    <font>
      <sz val="9"/>
      <color indexed="81"/>
      <name val="Tahoma"/>
      <family val="2"/>
    </font>
    <font>
      <b/>
      <i/>
      <sz val="11"/>
      <color theme="1"/>
      <name val="Calibri"/>
      <family val="2"/>
    </font>
    <font>
      <b/>
      <i/>
      <sz val="11"/>
      <color rgb="FFFF0000"/>
      <name val="Calibri"/>
      <family val="2"/>
    </font>
    <font>
      <sz val="11"/>
      <name val="Arial"/>
      <family val="2"/>
    </font>
    <font>
      <b/>
      <sz val="20"/>
      <name val="Arial"/>
      <family val="2"/>
    </font>
    <font>
      <b/>
      <i/>
      <sz val="11"/>
      <color rgb="FFFFC000"/>
      <name val="Calibri"/>
      <family val="2"/>
    </font>
    <font>
      <b/>
      <sz val="12"/>
      <name val="Calibri"/>
      <family val="2"/>
    </font>
    <font>
      <sz val="8"/>
      <name val="Calibri"/>
      <family val="2"/>
      <scheme val="minor"/>
    </font>
    <font>
      <b/>
      <sz val="14"/>
      <name val="Arial"/>
      <family val="2"/>
    </font>
    <font>
      <b/>
      <sz val="18"/>
      <color theme="1"/>
      <name val="Calibri"/>
      <family val="2"/>
      <scheme val="minor"/>
    </font>
    <font>
      <sz val="11"/>
      <color rgb="FF0AF631"/>
      <name val="Calibri"/>
      <family val="2"/>
      <scheme val="minor"/>
    </font>
    <font>
      <sz val="10"/>
      <name val="Times New Roman"/>
      <family val="1"/>
    </font>
    <font>
      <b/>
      <u/>
      <sz val="14"/>
      <color rgb="FFFF0000"/>
      <name val="Calibri"/>
      <family val="2"/>
      <scheme val="minor"/>
    </font>
    <font>
      <b/>
      <sz val="14"/>
      <color rgb="FFFF0000"/>
      <name val="Calibri"/>
      <family val="2"/>
      <scheme val="minor"/>
    </font>
  </fonts>
  <fills count="14">
    <fill>
      <patternFill patternType="none"/>
    </fill>
    <fill>
      <patternFill patternType="gray125"/>
    </fill>
    <fill>
      <patternFill patternType="solid">
        <fgColor theme="3" tint="0.59999389629810485"/>
        <bgColor indexed="64"/>
      </patternFill>
    </fill>
    <fill>
      <patternFill patternType="solid">
        <fgColor theme="8" tint="0.79998168889431442"/>
        <bgColor indexed="64"/>
      </patternFill>
    </fill>
    <fill>
      <patternFill patternType="solid">
        <fgColor rgb="FF99FFCC"/>
        <bgColor indexed="64"/>
      </patternFill>
    </fill>
    <fill>
      <patternFill patternType="solid">
        <fgColor theme="1" tint="4.9989318521683403E-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indexed="47"/>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59999389629810485"/>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ck">
        <color indexed="64"/>
      </left>
      <right/>
      <top/>
      <bottom/>
      <diagonal/>
    </border>
    <border>
      <left/>
      <right/>
      <top/>
      <bottom style="thick">
        <color theme="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auto="1"/>
      </bottom>
      <diagonal/>
    </border>
    <border>
      <left style="thin">
        <color indexed="64"/>
      </left>
      <right style="thin">
        <color indexed="64"/>
      </right>
      <top style="thin">
        <color auto="1"/>
      </top>
      <bottom style="hair">
        <color auto="1"/>
      </bottom>
      <diagonal/>
    </border>
    <border>
      <left style="thin">
        <color indexed="64"/>
      </left>
      <right style="thin">
        <color indexed="64"/>
      </right>
      <top style="hair">
        <color auto="1"/>
      </top>
      <bottom style="thin">
        <color auto="1"/>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s>
  <cellStyleXfs count="25">
    <xf numFmtId="0" fontId="0"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43" fontId="6" fillId="0" borderId="0" applyFont="0" applyFill="0" applyBorder="0" applyAlignment="0" applyProtection="0"/>
    <xf numFmtId="3" fontId="6" fillId="0" borderId="8" applyProtection="0"/>
    <xf numFmtId="44" fontId="1" fillId="0" borderId="0" applyFont="0" applyFill="0" applyBorder="0" applyAlignment="0" applyProtection="0"/>
    <xf numFmtId="44" fontId="6" fillId="0" borderId="0" applyFont="0" applyFill="0" applyBorder="0" applyAlignment="0" applyProtection="0"/>
    <xf numFmtId="0" fontId="1" fillId="0" borderId="0"/>
    <xf numFmtId="0" fontId="2" fillId="0" borderId="0"/>
    <xf numFmtId="0" fontId="2" fillId="0" borderId="0"/>
    <xf numFmtId="0" fontId="1" fillId="0" borderId="0"/>
    <xf numFmtId="0" fontId="8" fillId="0" borderId="0"/>
    <xf numFmtId="0" fontId="6" fillId="0" borderId="0"/>
    <xf numFmtId="0" fontId="9" fillId="0" borderId="0"/>
    <xf numFmtId="0" fontId="22" fillId="0" borderId="9" applyNumberFormat="0" applyFill="0" applyAlignment="0" applyProtection="0"/>
    <xf numFmtId="9" fontId="1" fillId="0" borderId="0" applyFont="0" applyFill="0" applyBorder="0" applyAlignment="0" applyProtection="0"/>
    <xf numFmtId="165"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0" fontId="51" fillId="0" borderId="0"/>
    <xf numFmtId="174" fontId="51" fillId="0" borderId="0" applyFont="0" applyFill="0" applyBorder="0" applyAlignment="0" applyProtection="0"/>
    <xf numFmtId="166" fontId="1" fillId="0" borderId="0" applyFont="0" applyFill="0" applyBorder="0" applyAlignment="0" applyProtection="0"/>
    <xf numFmtId="0" fontId="6" fillId="0" borderId="0"/>
    <xf numFmtId="165" fontId="6" fillId="0" borderId="0" applyFont="0" applyFill="0" applyBorder="0" applyAlignment="0" applyProtection="0"/>
  </cellStyleXfs>
  <cellXfs count="463">
    <xf numFmtId="0" fontId="0" fillId="0" borderId="0" xfId="0"/>
    <xf numFmtId="166" fontId="3" fillId="0" borderId="0" xfId="2" applyFont="1"/>
    <xf numFmtId="2" fontId="3" fillId="0" borderId="0" xfId="1" applyNumberFormat="1" applyFont="1"/>
    <xf numFmtId="0" fontId="3" fillId="0" borderId="0" xfId="1" applyFont="1"/>
    <xf numFmtId="0" fontId="4" fillId="0" borderId="0" xfId="1" applyFont="1" applyAlignment="1">
      <alignment horizontal="center"/>
    </xf>
    <xf numFmtId="166" fontId="3" fillId="0" borderId="0" xfId="2" applyFont="1" applyFill="1"/>
    <xf numFmtId="0" fontId="4" fillId="0" borderId="0" xfId="1" applyFont="1"/>
    <xf numFmtId="4" fontId="4" fillId="0" borderId="0" xfId="1" applyNumberFormat="1" applyFont="1" applyAlignment="1">
      <alignment horizontal="center"/>
    </xf>
    <xf numFmtId="0" fontId="0" fillId="0" borderId="0" xfId="0" applyAlignment="1">
      <alignment wrapText="1"/>
    </xf>
    <xf numFmtId="0" fontId="14" fillId="0" borderId="0" xfId="0" applyFont="1" applyAlignment="1">
      <alignment wrapText="1"/>
    </xf>
    <xf numFmtId="0" fontId="0" fillId="0" borderId="5" xfId="0" applyBorder="1"/>
    <xf numFmtId="1" fontId="0" fillId="0" borderId="0" xfId="0" applyNumberFormat="1"/>
    <xf numFmtId="0" fontId="0" fillId="0" borderId="5" xfId="0" applyBorder="1" applyAlignment="1">
      <alignment horizontal="center"/>
    </xf>
    <xf numFmtId="0" fontId="14" fillId="0" borderId="5" xfId="0" applyFont="1" applyBorder="1" applyAlignment="1">
      <alignment wrapText="1"/>
    </xf>
    <xf numFmtId="4" fontId="12" fillId="0" borderId="0" xfId="1" applyNumberFormat="1" applyFont="1" applyAlignment="1">
      <alignment horizontal="center"/>
    </xf>
    <xf numFmtId="0" fontId="20" fillId="0" borderId="0" xfId="0" applyFont="1" applyAlignment="1">
      <alignment horizontal="left" vertical="center"/>
    </xf>
    <xf numFmtId="0" fontId="0" fillId="0" borderId="0" xfId="0" applyAlignment="1">
      <alignment horizontal="center" vertical="center"/>
    </xf>
    <xf numFmtId="0" fontId="15" fillId="0" borderId="0" xfId="0" applyFont="1"/>
    <xf numFmtId="0" fontId="15" fillId="0" borderId="0" xfId="0" applyFont="1" applyAlignment="1">
      <alignment horizontal="center"/>
    </xf>
    <xf numFmtId="0" fontId="6" fillId="0" borderId="5" xfId="0" applyFont="1" applyBorder="1" applyAlignment="1">
      <alignment horizontal="center"/>
    </xf>
    <xf numFmtId="1" fontId="0" fillId="4" borderId="5" xfId="0" applyNumberFormat="1" applyFill="1" applyBorder="1"/>
    <xf numFmtId="0" fontId="6" fillId="0" borderId="5" xfId="0" applyFont="1" applyBorder="1"/>
    <xf numFmtId="2" fontId="0" fillId="0" borderId="5" xfId="0" applyNumberFormat="1" applyBorder="1"/>
    <xf numFmtId="1" fontId="0" fillId="0" borderId="5" xfId="0" applyNumberFormat="1" applyBorder="1"/>
    <xf numFmtId="0" fontId="6" fillId="0" borderId="0" xfId="0" applyFont="1" applyAlignment="1">
      <alignment horizontal="center"/>
    </xf>
    <xf numFmtId="0" fontId="21" fillId="0" borderId="5" xfId="0" applyFont="1" applyBorder="1"/>
    <xf numFmtId="0" fontId="0" fillId="0" borderId="0" xfId="0" applyAlignment="1">
      <alignment horizontal="center"/>
    </xf>
    <xf numFmtId="0" fontId="15" fillId="3" borderId="5" xfId="0" applyFont="1" applyFill="1" applyBorder="1" applyAlignment="1">
      <alignment horizontal="center"/>
    </xf>
    <xf numFmtId="0" fontId="21" fillId="0" borderId="0" xfId="0" applyFont="1"/>
    <xf numFmtId="1" fontId="0" fillId="4" borderId="5" xfId="0" applyNumberFormat="1" applyFill="1" applyBorder="1" applyAlignment="1">
      <alignment horizontal="center"/>
    </xf>
    <xf numFmtId="1" fontId="0" fillId="0" borderId="5" xfId="0" applyNumberFormat="1" applyBorder="1" applyAlignment="1">
      <alignment horizontal="center"/>
    </xf>
    <xf numFmtId="1" fontId="0" fillId="5" borderId="5" xfId="0" applyNumberFormat="1" applyFill="1" applyBorder="1" applyAlignment="1">
      <alignment horizontal="center"/>
    </xf>
    <xf numFmtId="1" fontId="0" fillId="5" borderId="0" xfId="0" applyNumberFormat="1" applyFill="1" applyAlignment="1">
      <alignment horizontal="center"/>
    </xf>
    <xf numFmtId="0" fontId="23" fillId="8" borderId="5" xfId="0" applyFont="1" applyFill="1" applyBorder="1" applyAlignment="1">
      <alignment horizontal="center" wrapText="1"/>
    </xf>
    <xf numFmtId="0" fontId="0" fillId="0" borderId="0" xfId="0" applyAlignment="1">
      <alignment horizontal="left" vertical="top"/>
    </xf>
    <xf numFmtId="4" fontId="0" fillId="0" borderId="0" xfId="0" applyNumberFormat="1"/>
    <xf numFmtId="0" fontId="23" fillId="0" borderId="0" xfId="0" applyFont="1"/>
    <xf numFmtId="0" fontId="23" fillId="0" borderId="0" xfId="0" applyFont="1" applyAlignment="1">
      <alignment horizontal="left"/>
    </xf>
    <xf numFmtId="0" fontId="14" fillId="0" borderId="0" xfId="0" applyFont="1"/>
    <xf numFmtId="49" fontId="0" fillId="0" borderId="0" xfId="0" applyNumberFormat="1" applyAlignment="1">
      <alignment horizontal="center" vertical="top" wrapText="1"/>
    </xf>
    <xf numFmtId="0" fontId="24" fillId="0" borderId="0" xfId="0" applyFont="1" applyAlignment="1">
      <alignment wrapText="1"/>
    </xf>
    <xf numFmtId="49" fontId="14" fillId="0" borderId="0" xfId="0" applyNumberFormat="1" applyFont="1" applyAlignment="1">
      <alignment horizontal="center" vertical="top" wrapText="1"/>
    </xf>
    <xf numFmtId="3" fontId="0" fillId="0" borderId="0" xfId="0" applyNumberFormat="1" applyAlignment="1">
      <alignment horizontal="right" vertical="top"/>
    </xf>
    <xf numFmtId="4" fontId="0" fillId="0" borderId="0" xfId="0" applyNumberFormat="1" applyAlignment="1">
      <alignment horizontal="right" vertical="top"/>
    </xf>
    <xf numFmtId="0" fontId="14" fillId="0" borderId="0" xfId="0" applyFont="1" applyAlignment="1">
      <alignment horizontal="center" vertical="top"/>
    </xf>
    <xf numFmtId="0" fontId="0" fillId="0" borderId="0" xfId="0" applyAlignment="1">
      <alignment horizontal="left"/>
    </xf>
    <xf numFmtId="0" fontId="14" fillId="0" borderId="0" xfId="0" applyFont="1" applyAlignment="1">
      <alignment horizontal="center"/>
    </xf>
    <xf numFmtId="0" fontId="16" fillId="0" borderId="0" xfId="1" applyFont="1"/>
    <xf numFmtId="168" fontId="16" fillId="0" borderId="0" xfId="1" applyNumberFormat="1" applyFont="1" applyAlignment="1">
      <alignment horizontal="center"/>
    </xf>
    <xf numFmtId="4" fontId="16" fillId="0" borderId="0" xfId="1" applyNumberFormat="1" applyFont="1" applyAlignment="1">
      <alignment horizontal="center"/>
    </xf>
    <xf numFmtId="0" fontId="12" fillId="0" borderId="0" xfId="1" applyFont="1" applyAlignment="1">
      <alignment horizontal="center"/>
    </xf>
    <xf numFmtId="0" fontId="12" fillId="0" borderId="0" xfId="1" applyFont="1"/>
    <xf numFmtId="168" fontId="12" fillId="0" borderId="0" xfId="1" applyNumberFormat="1" applyFont="1" applyAlignment="1">
      <alignment horizontal="center"/>
    </xf>
    <xf numFmtId="0" fontId="14" fillId="0" borderId="0" xfId="0" applyFont="1" applyAlignment="1">
      <alignment horizontal="left" vertical="top"/>
    </xf>
    <xf numFmtId="0" fontId="25" fillId="0" borderId="0" xfId="0" applyFont="1"/>
    <xf numFmtId="49" fontId="14" fillId="0" borderId="0" xfId="0" applyNumberFormat="1" applyFont="1" applyAlignment="1">
      <alignment vertical="top" wrapText="1"/>
    </xf>
    <xf numFmtId="0" fontId="0" fillId="0" borderId="0" xfId="0" applyAlignment="1">
      <alignment vertical="top"/>
    </xf>
    <xf numFmtId="40" fontId="0" fillId="0" borderId="0" xfId="0" applyNumberFormat="1" applyAlignment="1">
      <alignment vertical="top"/>
    </xf>
    <xf numFmtId="49" fontId="0" fillId="0" borderId="0" xfId="0" applyNumberFormat="1" applyAlignment="1">
      <alignment horizontal="center" vertical="top"/>
    </xf>
    <xf numFmtId="49" fontId="0" fillId="0" borderId="0" xfId="0" applyNumberFormat="1" applyAlignment="1">
      <alignment vertical="top" wrapText="1"/>
    </xf>
    <xf numFmtId="0" fontId="25" fillId="0" borderId="0" xfId="0" applyFont="1" applyAlignment="1">
      <alignment horizontal="left" vertical="top"/>
    </xf>
    <xf numFmtId="0" fontId="25" fillId="0" borderId="0" xfId="0" applyFont="1" applyAlignment="1">
      <alignment wrapText="1"/>
    </xf>
    <xf numFmtId="49" fontId="0" fillId="0" borderId="0" xfId="0" applyNumberFormat="1" applyAlignment="1">
      <alignment vertical="top"/>
    </xf>
    <xf numFmtId="0" fontId="14" fillId="0" borderId="0" xfId="0" applyFont="1" applyAlignment="1">
      <alignment horizontal="left"/>
    </xf>
    <xf numFmtId="49" fontId="0" fillId="0" borderId="0" xfId="0" applyNumberFormat="1" applyAlignment="1">
      <alignment horizontal="center" wrapText="1"/>
    </xf>
    <xf numFmtId="40" fontId="0" fillId="0" borderId="0" xfId="0" applyNumberFormat="1"/>
    <xf numFmtId="4" fontId="0" fillId="0" borderId="0" xfId="0" applyNumberFormat="1" applyAlignment="1">
      <alignment horizontal="right"/>
    </xf>
    <xf numFmtId="3" fontId="0" fillId="0" borderId="0" xfId="0" applyNumberFormat="1" applyAlignment="1">
      <alignment horizontal="right"/>
    </xf>
    <xf numFmtId="49" fontId="14" fillId="0" borderId="0" xfId="0" applyNumberFormat="1" applyFont="1" applyAlignment="1">
      <alignment vertical="top"/>
    </xf>
    <xf numFmtId="3" fontId="14" fillId="0" borderId="0" xfId="0" applyNumberFormat="1" applyFont="1" applyAlignment="1">
      <alignment horizontal="right"/>
    </xf>
    <xf numFmtId="4" fontId="14" fillId="0" borderId="0" xfId="0" applyNumberFormat="1" applyFont="1" applyAlignment="1">
      <alignment horizontal="right"/>
    </xf>
    <xf numFmtId="49" fontId="14" fillId="0" borderId="0" xfId="0" applyNumberFormat="1" applyFont="1"/>
    <xf numFmtId="3" fontId="14" fillId="0" borderId="0" xfId="0" applyNumberFormat="1" applyFont="1" applyAlignment="1">
      <alignment horizontal="right" vertical="top"/>
    </xf>
    <xf numFmtId="4" fontId="14" fillId="0" borderId="0" xfId="0" applyNumberFormat="1" applyFont="1" applyAlignment="1">
      <alignment horizontal="right" vertical="top"/>
    </xf>
    <xf numFmtId="49" fontId="14" fillId="0" borderId="0" xfId="0" applyNumberFormat="1" applyFont="1" applyAlignment="1">
      <alignment horizontal="center" wrapText="1"/>
    </xf>
    <xf numFmtId="4" fontId="10" fillId="0" borderId="0" xfId="1" applyNumberFormat="1" applyFont="1" applyAlignment="1">
      <alignment horizontal="center"/>
    </xf>
    <xf numFmtId="49" fontId="14" fillId="0" borderId="0" xfId="0" applyNumberFormat="1" applyFont="1" applyAlignment="1">
      <alignment horizontal="left"/>
    </xf>
    <xf numFmtId="49" fontId="14" fillId="0" borderId="0" xfId="0" applyNumberFormat="1" applyFont="1" applyAlignment="1">
      <alignment wrapText="1"/>
    </xf>
    <xf numFmtId="49" fontId="28" fillId="0" borderId="0" xfId="0" applyNumberFormat="1" applyFont="1" applyAlignment="1">
      <alignment vertical="top" wrapText="1"/>
    </xf>
    <xf numFmtId="0" fontId="14" fillId="0" borderId="0" xfId="0" applyFont="1" applyAlignment="1">
      <alignment vertical="top"/>
    </xf>
    <xf numFmtId="40" fontId="14" fillId="0" borderId="0" xfId="0" applyNumberFormat="1" applyFont="1" applyAlignment="1">
      <alignment vertical="top"/>
    </xf>
    <xf numFmtId="0" fontId="10" fillId="0" borderId="0" xfId="1" applyFont="1" applyAlignment="1">
      <alignment wrapText="1"/>
    </xf>
    <xf numFmtId="0" fontId="1" fillId="0" borderId="0" xfId="0" applyFont="1" applyAlignment="1">
      <alignment wrapText="1"/>
    </xf>
    <xf numFmtId="0" fontId="10" fillId="0" borderId="0" xfId="1" quotePrefix="1" applyFont="1" applyAlignment="1">
      <alignment horizontal="left" wrapText="1"/>
    </xf>
    <xf numFmtId="49" fontId="0" fillId="0" borderId="0" xfId="0" applyNumberFormat="1" applyAlignment="1">
      <alignment wrapText="1"/>
    </xf>
    <xf numFmtId="0" fontId="0" fillId="0" borderId="0" xfId="0" applyAlignment="1">
      <alignment horizontal="center" wrapText="1"/>
    </xf>
    <xf numFmtId="3" fontId="18" fillId="0" borderId="0" xfId="0" applyNumberFormat="1" applyFont="1" applyAlignment="1">
      <alignment horizontal="right"/>
    </xf>
    <xf numFmtId="0" fontId="18" fillId="0" borderId="0" xfId="0" applyFont="1" applyAlignment="1">
      <alignment vertical="top"/>
    </xf>
    <xf numFmtId="0" fontId="18" fillId="0" borderId="0" xfId="0" applyFont="1"/>
    <xf numFmtId="49" fontId="14" fillId="0" borderId="5" xfId="0" applyNumberFormat="1" applyFont="1" applyBorder="1" applyAlignment="1">
      <alignment vertical="top" wrapText="1"/>
    </xf>
    <xf numFmtId="49" fontId="0" fillId="0" borderId="5" xfId="0" applyNumberFormat="1" applyBorder="1" applyAlignment="1">
      <alignment vertical="top" wrapText="1"/>
    </xf>
    <xf numFmtId="0" fontId="0" fillId="9" borderId="0" xfId="0" applyFill="1"/>
    <xf numFmtId="0" fontId="14" fillId="0" borderId="3" xfId="0" applyFont="1" applyBorder="1" applyAlignment="1">
      <alignment wrapText="1"/>
    </xf>
    <xf numFmtId="0" fontId="14" fillId="9" borderId="0" xfId="0" applyFont="1" applyFill="1" applyAlignment="1">
      <alignment wrapText="1"/>
    </xf>
    <xf numFmtId="0" fontId="0" fillId="2" borderId="5" xfId="0" applyFill="1" applyBorder="1" applyAlignment="1">
      <alignment horizontal="center"/>
    </xf>
    <xf numFmtId="0" fontId="0" fillId="2" borderId="5" xfId="0" applyFill="1" applyBorder="1"/>
    <xf numFmtId="49" fontId="29" fillId="7" borderId="5" xfId="0" applyNumberFormat="1" applyFont="1" applyFill="1" applyBorder="1" applyAlignment="1">
      <alignment horizontal="center" vertical="center" wrapText="1"/>
    </xf>
    <xf numFmtId="0" fontId="11" fillId="7" borderId="5" xfId="0" applyFont="1" applyFill="1" applyBorder="1" applyAlignment="1">
      <alignment horizontal="center" vertical="center"/>
    </xf>
    <xf numFmtId="49" fontId="29" fillId="7" borderId="3" xfId="0" applyNumberFormat="1" applyFont="1" applyFill="1" applyBorder="1" applyAlignment="1">
      <alignment horizontal="center" vertical="center" wrapText="1"/>
    </xf>
    <xf numFmtId="49" fontId="29" fillId="7" borderId="1" xfId="0" applyNumberFormat="1" applyFont="1" applyFill="1" applyBorder="1" applyAlignment="1">
      <alignment horizontal="center" vertical="center" wrapText="1"/>
    </xf>
    <xf numFmtId="1" fontId="0" fillId="0" borderId="0" xfId="0" applyNumberFormat="1" applyAlignment="1">
      <alignment horizontal="center"/>
    </xf>
    <xf numFmtId="166" fontId="3" fillId="0" borderId="0" xfId="2" applyFont="1" applyFill="1" applyBorder="1"/>
    <xf numFmtId="0" fontId="18" fillId="4" borderId="5" xfId="0" applyFont="1" applyFill="1" applyBorder="1"/>
    <xf numFmtId="49" fontId="0" fillId="0" borderId="0" xfId="0" applyNumberFormat="1" applyAlignment="1">
      <alignment horizontal="center" vertical="center" wrapText="1"/>
    </xf>
    <xf numFmtId="49" fontId="14" fillId="0" borderId="0" xfId="0" applyNumberFormat="1" applyFont="1" applyAlignment="1">
      <alignment horizontal="center" vertical="center" wrapText="1"/>
    </xf>
    <xf numFmtId="0" fontId="11" fillId="0" borderId="0" xfId="0" applyFont="1"/>
    <xf numFmtId="0" fontId="30" fillId="0" borderId="0" xfId="0" applyFont="1"/>
    <xf numFmtId="0" fontId="6" fillId="0" borderId="0" xfId="0" applyFont="1" applyAlignment="1">
      <alignment horizontal="right"/>
    </xf>
    <xf numFmtId="0" fontId="12" fillId="0" borderId="0" xfId="0" applyFont="1"/>
    <xf numFmtId="2" fontId="12" fillId="0" borderId="0" xfId="0" applyNumberFormat="1" applyFont="1"/>
    <xf numFmtId="0" fontId="17" fillId="0" borderId="13" xfId="1" applyFont="1" applyBorder="1" applyAlignment="1">
      <alignment horizontal="center"/>
    </xf>
    <xf numFmtId="0" fontId="17" fillId="0" borderId="14" xfId="1" applyFont="1" applyBorder="1" applyAlignment="1">
      <alignment horizontal="left"/>
    </xf>
    <xf numFmtId="4" fontId="10" fillId="0" borderId="15" xfId="1" applyNumberFormat="1" applyFont="1" applyBorder="1" applyAlignment="1">
      <alignment horizontal="center"/>
    </xf>
    <xf numFmtId="0" fontId="10" fillId="0" borderId="14" xfId="1" applyFont="1" applyBorder="1"/>
    <xf numFmtId="0" fontId="35" fillId="0" borderId="13" xfId="0" applyFont="1" applyBorder="1" applyAlignment="1">
      <alignment horizontal="center" vertical="center"/>
    </xf>
    <xf numFmtId="0" fontId="35" fillId="0" borderId="14" xfId="0" applyFont="1" applyBorder="1" applyAlignment="1">
      <alignment vertical="center"/>
    </xf>
    <xf numFmtId="0" fontId="35" fillId="0" borderId="15" xfId="0" applyFont="1" applyBorder="1" applyAlignment="1">
      <alignment horizontal="right" vertical="center" wrapText="1"/>
    </xf>
    <xf numFmtId="0" fontId="0" fillId="0" borderId="13" xfId="0" applyBorder="1" applyAlignment="1">
      <alignment horizontal="center"/>
    </xf>
    <xf numFmtId="0" fontId="0" fillId="0" borderId="14" xfId="0" applyBorder="1"/>
    <xf numFmtId="169" fontId="0" fillId="0" borderId="15" xfId="0" applyNumberFormat="1" applyBorder="1"/>
    <xf numFmtId="9" fontId="19" fillId="0" borderId="0" xfId="16" applyFont="1" applyFill="1" applyBorder="1" applyAlignment="1">
      <alignment horizontal="center"/>
    </xf>
    <xf numFmtId="0" fontId="14" fillId="0" borderId="14" xfId="0" applyFont="1" applyBorder="1"/>
    <xf numFmtId="0" fontId="0" fillId="0" borderId="16" xfId="0" applyBorder="1" applyAlignment="1">
      <alignment horizontal="center"/>
    </xf>
    <xf numFmtId="0" fontId="14" fillId="0" borderId="17" xfId="0" applyFont="1" applyBorder="1"/>
    <xf numFmtId="4" fontId="12" fillId="0" borderId="0" xfId="0" applyNumberFormat="1" applyFont="1" applyAlignment="1">
      <alignment horizontal="right"/>
    </xf>
    <xf numFmtId="4" fontId="12" fillId="0" borderId="0" xfId="0" applyNumberFormat="1" applyFont="1" applyAlignment="1">
      <alignment horizontal="right" vertical="top"/>
    </xf>
    <xf numFmtId="40" fontId="12" fillId="0" borderId="0" xfId="0" applyNumberFormat="1" applyFont="1"/>
    <xf numFmtId="40" fontId="12" fillId="0" borderId="0" xfId="0" applyNumberFormat="1" applyFont="1" applyAlignment="1">
      <alignment vertical="top"/>
    </xf>
    <xf numFmtId="40" fontId="0" fillId="0" borderId="0" xfId="0" applyNumberFormat="1" applyAlignment="1">
      <alignment horizontal="right"/>
    </xf>
    <xf numFmtId="49" fontId="14" fillId="0" borderId="0" xfId="0" applyNumberFormat="1" applyFont="1" applyAlignment="1">
      <alignment horizontal="center"/>
    </xf>
    <xf numFmtId="49" fontId="14" fillId="0" borderId="0" xfId="0" applyNumberFormat="1" applyFont="1" applyAlignment="1">
      <alignment horizontal="left" wrapText="1"/>
    </xf>
    <xf numFmtId="49" fontId="25" fillId="0" borderId="0" xfId="0" applyNumberFormat="1" applyFont="1" applyAlignment="1">
      <alignment horizontal="center" vertical="top" wrapText="1"/>
    </xf>
    <xf numFmtId="40" fontId="14" fillId="0" borderId="0" xfId="0" applyNumberFormat="1" applyFont="1"/>
    <xf numFmtId="2" fontId="14" fillId="0" borderId="0" xfId="0" applyNumberFormat="1" applyFont="1"/>
    <xf numFmtId="40" fontId="27" fillId="0" borderId="0" xfId="0" applyNumberFormat="1" applyFont="1" applyAlignment="1">
      <alignment horizontal="center"/>
    </xf>
    <xf numFmtId="170" fontId="4" fillId="0" borderId="0" xfId="1" applyNumberFormat="1" applyFont="1" applyAlignment="1">
      <alignment horizontal="center"/>
    </xf>
    <xf numFmtId="0" fontId="13" fillId="0" borderId="0" xfId="1" applyFont="1"/>
    <xf numFmtId="0" fontId="38" fillId="0" borderId="0" xfId="0" applyFont="1" applyAlignment="1">
      <alignment horizontal="center"/>
    </xf>
    <xf numFmtId="168" fontId="12" fillId="0" borderId="0" xfId="1" applyNumberFormat="1" applyFont="1" applyAlignment="1" applyProtection="1">
      <alignment horizontal="center"/>
      <protection locked="0"/>
    </xf>
    <xf numFmtId="4" fontId="10" fillId="0" borderId="0" xfId="1" applyNumberFormat="1" applyFont="1" applyAlignment="1">
      <alignment horizontal="right"/>
    </xf>
    <xf numFmtId="49" fontId="25" fillId="0" borderId="0" xfId="0" applyNumberFormat="1" applyFont="1" applyAlignment="1">
      <alignment horizontal="center" wrapText="1"/>
    </xf>
    <xf numFmtId="170" fontId="4" fillId="0" borderId="0" xfId="1" applyNumberFormat="1" applyFont="1"/>
    <xf numFmtId="170" fontId="4" fillId="0" borderId="0" xfId="1" applyNumberFormat="1" applyFont="1" applyAlignment="1">
      <alignment horizontal="center" vertical="center"/>
    </xf>
    <xf numFmtId="0" fontId="0" fillId="0" borderId="0" xfId="0" applyAlignment="1">
      <alignment horizontal="left" vertical="center" wrapText="1"/>
    </xf>
    <xf numFmtId="2" fontId="0" fillId="0" borderId="0" xfId="0" applyNumberFormat="1"/>
    <xf numFmtId="0" fontId="0" fillId="0" borderId="0" xfId="0" applyAlignment="1">
      <alignment horizontal="center" vertical="center" wrapText="1"/>
    </xf>
    <xf numFmtId="49" fontId="27" fillId="0" borderId="0" xfId="0" applyNumberFormat="1" applyFont="1" applyAlignment="1">
      <alignment vertical="top" wrapText="1"/>
    </xf>
    <xf numFmtId="49" fontId="27" fillId="0" borderId="0" xfId="0" applyNumberFormat="1" applyFont="1" applyAlignment="1">
      <alignment horizontal="center" vertical="top" wrapText="1"/>
    </xf>
    <xf numFmtId="168" fontId="4" fillId="0" borderId="0" xfId="1" applyNumberFormat="1" applyFont="1" applyAlignment="1">
      <alignment horizontal="center"/>
    </xf>
    <xf numFmtId="49" fontId="27" fillId="0" borderId="0" xfId="0" applyNumberFormat="1" applyFont="1" applyAlignment="1">
      <alignment vertical="top"/>
    </xf>
    <xf numFmtId="49" fontId="0" fillId="0" borderId="0" xfId="0" applyNumberFormat="1"/>
    <xf numFmtId="40" fontId="23" fillId="0" borderId="0" xfId="0" applyNumberFormat="1" applyFont="1"/>
    <xf numFmtId="3" fontId="23" fillId="0" borderId="0" xfId="0" applyNumberFormat="1" applyFont="1" applyAlignment="1">
      <alignment horizontal="right" vertical="top"/>
    </xf>
    <xf numFmtId="3" fontId="18" fillId="0" borderId="0" xfId="0" applyNumberFormat="1" applyFont="1" applyAlignment="1">
      <alignment horizontal="right" vertical="top"/>
    </xf>
    <xf numFmtId="4" fontId="4" fillId="0" borderId="0" xfId="2" applyNumberFormat="1" applyFont="1" applyFill="1" applyBorder="1" applyAlignment="1">
      <alignment horizontal="center"/>
    </xf>
    <xf numFmtId="0" fontId="16" fillId="10" borderId="5" xfId="1" applyFont="1" applyFill="1" applyBorder="1"/>
    <xf numFmtId="4" fontId="16" fillId="10" borderId="5" xfId="1" applyNumberFormat="1" applyFont="1" applyFill="1" applyBorder="1" applyAlignment="1">
      <alignment horizontal="center"/>
    </xf>
    <xf numFmtId="0" fontId="12" fillId="10" borderId="5" xfId="1" applyFont="1" applyFill="1" applyBorder="1" applyAlignment="1">
      <alignment horizontal="center"/>
    </xf>
    <xf numFmtId="0" fontId="12" fillId="10" borderId="5" xfId="1" applyFont="1" applyFill="1" applyBorder="1"/>
    <xf numFmtId="168" fontId="12" fillId="10" borderId="5" xfId="1" applyNumberFormat="1" applyFont="1" applyFill="1" applyBorder="1" applyAlignment="1">
      <alignment horizontal="center"/>
    </xf>
    <xf numFmtId="4" fontId="12" fillId="10" borderId="5" xfId="1" applyNumberFormat="1" applyFont="1" applyFill="1" applyBorder="1" applyAlignment="1">
      <alignment horizontal="center"/>
    </xf>
    <xf numFmtId="0" fontId="16" fillId="10" borderId="0" xfId="1" applyFont="1" applyFill="1"/>
    <xf numFmtId="0" fontId="12" fillId="10" borderId="0" xfId="1" applyFont="1" applyFill="1" applyAlignment="1">
      <alignment horizontal="center"/>
    </xf>
    <xf numFmtId="0" fontId="12" fillId="10" borderId="0" xfId="1" applyFont="1" applyFill="1"/>
    <xf numFmtId="168" fontId="12" fillId="10" borderId="0" xfId="1" applyNumberFormat="1" applyFont="1" applyFill="1" applyAlignment="1">
      <alignment horizontal="center"/>
    </xf>
    <xf numFmtId="4" fontId="12" fillId="10" borderId="0" xfId="1" applyNumberFormat="1" applyFont="1" applyFill="1" applyAlignment="1">
      <alignment horizontal="center"/>
    </xf>
    <xf numFmtId="4" fontId="16" fillId="10" borderId="0" xfId="1" applyNumberFormat="1" applyFont="1" applyFill="1" applyAlignment="1">
      <alignment horizontal="center"/>
    </xf>
    <xf numFmtId="168" fontId="37" fillId="0" borderId="0" xfId="1" applyNumberFormat="1" applyFont="1" applyAlignment="1">
      <alignment horizontal="center"/>
    </xf>
    <xf numFmtId="2" fontId="37" fillId="0" borderId="0" xfId="0" applyNumberFormat="1" applyFont="1" applyAlignment="1">
      <alignment horizontal="center" wrapText="1"/>
    </xf>
    <xf numFmtId="0" fontId="4" fillId="0" borderId="0" xfId="1" applyFont="1" applyAlignment="1">
      <alignment horizontal="left"/>
    </xf>
    <xf numFmtId="0" fontId="23" fillId="11" borderId="0" xfId="0" applyFont="1" applyFill="1"/>
    <xf numFmtId="0" fontId="23" fillId="11" borderId="0" xfId="0" applyFont="1" applyFill="1" applyAlignment="1">
      <alignment horizontal="left"/>
    </xf>
    <xf numFmtId="0" fontId="23" fillId="11" borderId="0" xfId="0" applyFont="1" applyFill="1" applyAlignment="1">
      <alignment wrapText="1"/>
    </xf>
    <xf numFmtId="0" fontId="0" fillId="11" borderId="0" xfId="0" applyFill="1"/>
    <xf numFmtId="49" fontId="27" fillId="11" borderId="0" xfId="0" applyNumberFormat="1" applyFont="1" applyFill="1" applyAlignment="1">
      <alignment horizontal="center" vertical="top" wrapText="1"/>
    </xf>
    <xf numFmtId="0" fontId="0" fillId="11" borderId="0" xfId="0" applyFill="1" applyAlignment="1">
      <alignment vertical="top"/>
    </xf>
    <xf numFmtId="40" fontId="12" fillId="11" borderId="0" xfId="0" applyNumberFormat="1" applyFont="1" applyFill="1" applyAlignment="1">
      <alignment vertical="top"/>
    </xf>
    <xf numFmtId="40" fontId="0" fillId="11" borderId="0" xfId="0" applyNumberFormat="1" applyFill="1" applyAlignment="1">
      <alignment vertical="top"/>
    </xf>
    <xf numFmtId="49" fontId="27" fillId="11" borderId="0" xfId="0" applyNumberFormat="1" applyFont="1" applyFill="1" applyAlignment="1">
      <alignment vertical="top" wrapText="1"/>
    </xf>
    <xf numFmtId="49" fontId="0" fillId="11" borderId="0" xfId="0" applyNumberFormat="1" applyFill="1" applyAlignment="1">
      <alignment horizontal="center" wrapText="1"/>
    </xf>
    <xf numFmtId="40" fontId="0" fillId="11" borderId="0" xfId="0" applyNumberFormat="1" applyFill="1"/>
    <xf numFmtId="0" fontId="41" fillId="0" borderId="0" xfId="0" applyFont="1" applyAlignment="1">
      <alignment wrapText="1"/>
    </xf>
    <xf numFmtId="0" fontId="14" fillId="0" borderId="0" xfId="0" applyFont="1" applyAlignment="1">
      <alignment horizontal="right" vertical="top"/>
    </xf>
    <xf numFmtId="0" fontId="42" fillId="0" borderId="0" xfId="0" applyFont="1" applyAlignment="1">
      <alignment wrapText="1"/>
    </xf>
    <xf numFmtId="0" fontId="29" fillId="0" borderId="0" xfId="0" applyFont="1" applyAlignment="1">
      <alignment wrapText="1"/>
    </xf>
    <xf numFmtId="4" fontId="0" fillId="0" borderId="0" xfId="0" applyNumberFormat="1" applyAlignment="1">
      <alignment vertical="top"/>
    </xf>
    <xf numFmtId="3" fontId="14" fillId="0" borderId="0" xfId="0" applyNumberFormat="1" applyFont="1" applyAlignment="1">
      <alignment vertical="top"/>
    </xf>
    <xf numFmtId="40" fontId="14" fillId="0" borderId="0" xfId="0" applyNumberFormat="1" applyFont="1" applyAlignment="1">
      <alignment horizontal="right" vertical="top"/>
    </xf>
    <xf numFmtId="0" fontId="25" fillId="11" borderId="0" xfId="0" applyFont="1" applyFill="1"/>
    <xf numFmtId="49" fontId="14" fillId="0" borderId="0" xfId="0" applyNumberFormat="1" applyFont="1" applyAlignment="1">
      <alignment horizontal="left" vertical="top" wrapText="1"/>
    </xf>
    <xf numFmtId="2" fontId="0" fillId="0" borderId="0" xfId="0" applyNumberFormat="1" applyAlignment="1">
      <alignment vertical="top"/>
    </xf>
    <xf numFmtId="3" fontId="0" fillId="0" borderId="0" xfId="0" applyNumberFormat="1" applyAlignment="1">
      <alignment horizontal="center"/>
    </xf>
    <xf numFmtId="0" fontId="14" fillId="0" borderId="0" xfId="0" applyFont="1" applyAlignment="1">
      <alignment horizontal="center" wrapText="1"/>
    </xf>
    <xf numFmtId="0" fontId="14" fillId="0" borderId="0" xfId="0" applyFont="1" applyAlignment="1">
      <alignment horizontal="center" vertical="center" wrapText="1"/>
    </xf>
    <xf numFmtId="1" fontId="16" fillId="0" borderId="0" xfId="1" quotePrefix="1" applyNumberFormat="1" applyFont="1" applyAlignment="1">
      <alignment horizontal="center" wrapText="1"/>
    </xf>
    <xf numFmtId="4" fontId="43" fillId="0" borderId="0" xfId="1" applyNumberFormat="1" applyFont="1" applyAlignment="1">
      <alignment horizontal="center"/>
    </xf>
    <xf numFmtId="0" fontId="45" fillId="0" borderId="0" xfId="0" applyFont="1" applyAlignment="1">
      <alignment wrapText="1"/>
    </xf>
    <xf numFmtId="10" fontId="14" fillId="0" borderId="0" xfId="0" applyNumberFormat="1" applyFont="1" applyAlignment="1">
      <alignment horizontal="right"/>
    </xf>
    <xf numFmtId="172" fontId="0" fillId="0" borderId="0" xfId="0" applyNumberFormat="1"/>
    <xf numFmtId="0" fontId="33" fillId="0" borderId="0" xfId="1" applyFont="1" applyAlignment="1">
      <alignment horizontal="center" wrapText="1"/>
    </xf>
    <xf numFmtId="0" fontId="34" fillId="0" borderId="0" xfId="1" applyFont="1"/>
    <xf numFmtId="0" fontId="35" fillId="0" borderId="0" xfId="0" applyFont="1" applyAlignment="1">
      <alignment horizontal="right" vertical="center" wrapText="1"/>
    </xf>
    <xf numFmtId="169" fontId="0" fillId="0" borderId="0" xfId="0" applyNumberFormat="1"/>
    <xf numFmtId="169" fontId="36" fillId="0" borderId="0" xfId="0" applyNumberFormat="1" applyFont="1"/>
    <xf numFmtId="0" fontId="46" fillId="11" borderId="0" xfId="0" applyFont="1" applyFill="1"/>
    <xf numFmtId="0" fontId="46" fillId="11" borderId="0" xfId="0" applyFont="1" applyFill="1" applyAlignment="1">
      <alignment horizontal="left"/>
    </xf>
    <xf numFmtId="0" fontId="46" fillId="11" borderId="0" xfId="0" applyFont="1" applyFill="1" applyAlignment="1">
      <alignment wrapText="1"/>
    </xf>
    <xf numFmtId="0" fontId="23" fillId="8" borderId="5" xfId="0" applyFont="1" applyFill="1" applyBorder="1" applyAlignment="1">
      <alignment horizontal="center"/>
    </xf>
    <xf numFmtId="0" fontId="0" fillId="0" borderId="26" xfId="0" applyBorder="1"/>
    <xf numFmtId="0" fontId="41" fillId="0" borderId="26" xfId="0" applyFont="1" applyBorder="1" applyAlignment="1">
      <alignment wrapText="1"/>
    </xf>
    <xf numFmtId="0" fontId="0" fillId="0" borderId="26" xfId="0" applyBorder="1" applyAlignment="1">
      <alignment horizontal="center"/>
    </xf>
    <xf numFmtId="0" fontId="12" fillId="0" borderId="26" xfId="0" applyFont="1" applyBorder="1"/>
    <xf numFmtId="0" fontId="14" fillId="0" borderId="26" xfId="0" applyFont="1" applyBorder="1" applyAlignment="1">
      <alignment horizontal="center"/>
    </xf>
    <xf numFmtId="0" fontId="0" fillId="0" borderId="26" xfId="0" applyBorder="1" applyAlignment="1">
      <alignment wrapText="1"/>
    </xf>
    <xf numFmtId="49" fontId="0" fillId="0" borderId="26" xfId="0" applyNumberFormat="1" applyBorder="1" applyAlignment="1">
      <alignment horizontal="center" wrapText="1"/>
    </xf>
    <xf numFmtId="4" fontId="12" fillId="0" borderId="26" xfId="0" applyNumberFormat="1" applyFont="1" applyBorder="1" applyAlignment="1">
      <alignment horizontal="right"/>
    </xf>
    <xf numFmtId="0" fontId="14" fillId="0" borderId="26" xfId="0" applyFont="1" applyBorder="1" applyAlignment="1">
      <alignment wrapText="1"/>
    </xf>
    <xf numFmtId="3" fontId="0" fillId="0" borderId="26" xfId="0" applyNumberFormat="1" applyBorder="1" applyAlignment="1">
      <alignment horizontal="right"/>
    </xf>
    <xf numFmtId="4" fontId="0" fillId="0" borderId="26" xfId="0" applyNumberFormat="1" applyBorder="1" applyAlignment="1">
      <alignment horizontal="right"/>
    </xf>
    <xf numFmtId="0" fontId="16" fillId="10" borderId="7" xfId="1" applyFont="1" applyFill="1" applyBorder="1"/>
    <xf numFmtId="0" fontId="12" fillId="10" borderId="7" xfId="1" applyFont="1" applyFill="1" applyBorder="1" applyAlignment="1">
      <alignment horizontal="center"/>
    </xf>
    <xf numFmtId="0" fontId="12" fillId="10" borderId="7" xfId="1" applyFont="1" applyFill="1" applyBorder="1"/>
    <xf numFmtId="168" fontId="12" fillId="10" borderId="7" xfId="1" applyNumberFormat="1" applyFont="1" applyFill="1" applyBorder="1" applyAlignment="1">
      <alignment horizontal="center"/>
    </xf>
    <xf numFmtId="4" fontId="12" fillId="10" borderId="7" xfId="1" applyNumberFormat="1" applyFont="1" applyFill="1" applyBorder="1" applyAlignment="1">
      <alignment horizontal="center"/>
    </xf>
    <xf numFmtId="4" fontId="16" fillId="10" borderId="7" xfId="1" applyNumberFormat="1" applyFont="1" applyFill="1" applyBorder="1" applyAlignment="1">
      <alignment horizontal="center"/>
    </xf>
    <xf numFmtId="0" fontId="14" fillId="0" borderId="26" xfId="0" applyFont="1" applyBorder="1"/>
    <xf numFmtId="0" fontId="0" fillId="0" borderId="26" xfId="0" applyBorder="1" applyAlignment="1">
      <alignment horizontal="right"/>
    </xf>
    <xf numFmtId="0" fontId="0" fillId="0" borderId="26" xfId="0" applyBorder="1" applyAlignment="1">
      <alignment horizontal="left"/>
    </xf>
    <xf numFmtId="40" fontId="0" fillId="0" borderId="26" xfId="0" applyNumberFormat="1" applyBorder="1" applyAlignment="1">
      <alignment horizontal="right"/>
    </xf>
    <xf numFmtId="0" fontId="23" fillId="8" borderId="27" xfId="0" applyFont="1" applyFill="1" applyBorder="1" applyAlignment="1">
      <alignment horizontal="center" wrapText="1"/>
    </xf>
    <xf numFmtId="0" fontId="23" fillId="8" borderId="27" xfId="0" applyFont="1" applyFill="1" applyBorder="1" applyAlignment="1">
      <alignment horizontal="center"/>
    </xf>
    <xf numFmtId="0" fontId="14" fillId="0" borderId="31" xfId="0" applyFont="1" applyBorder="1"/>
    <xf numFmtId="0" fontId="0" fillId="0" borderId="31" xfId="0" applyBorder="1"/>
    <xf numFmtId="0" fontId="12" fillId="0" borderId="31" xfId="0" applyFont="1" applyBorder="1"/>
    <xf numFmtId="49" fontId="0" fillId="0" borderId="26" xfId="0" applyNumberFormat="1" applyBorder="1" applyAlignment="1">
      <alignment horizontal="center" vertical="top" wrapText="1"/>
    </xf>
    <xf numFmtId="3" fontId="0" fillId="0" borderId="26" xfId="0" applyNumberFormat="1" applyBorder="1"/>
    <xf numFmtId="4" fontId="0" fillId="0" borderId="26" xfId="0" applyNumberFormat="1" applyBorder="1"/>
    <xf numFmtId="49" fontId="14" fillId="0" borderId="26" xfId="0" applyNumberFormat="1" applyFont="1" applyBorder="1" applyAlignment="1">
      <alignment horizontal="center" vertical="top" wrapText="1"/>
    </xf>
    <xf numFmtId="0" fontId="14" fillId="0" borderId="26" xfId="0" applyFont="1" applyBorder="1" applyAlignment="1">
      <alignment horizontal="center" vertical="top" wrapText="1"/>
    </xf>
    <xf numFmtId="0" fontId="0" fillId="0" borderId="26" xfId="0" applyBorder="1" applyAlignment="1">
      <alignment horizontal="left" vertical="top"/>
    </xf>
    <xf numFmtId="0" fontId="25" fillId="0" borderId="26" xfId="0" applyFont="1" applyBorder="1" applyAlignment="1">
      <alignment horizontal="center" vertical="top" wrapText="1"/>
    </xf>
    <xf numFmtId="0" fontId="0" fillId="0" borderId="26" xfId="0" applyBorder="1" applyAlignment="1">
      <alignment horizontal="center" wrapText="1"/>
    </xf>
    <xf numFmtId="0" fontId="0" fillId="0" borderId="26" xfId="0" applyBorder="1" applyAlignment="1">
      <alignment horizontal="center" vertical="top" wrapText="1"/>
    </xf>
    <xf numFmtId="0" fontId="0" fillId="0" borderId="26" xfId="0" applyBorder="1" applyAlignment="1">
      <alignment horizontal="left" vertical="top" wrapText="1"/>
    </xf>
    <xf numFmtId="0" fontId="14" fillId="0" borderId="26" xfId="0" applyFont="1" applyBorder="1" applyAlignment="1">
      <alignment horizontal="center" vertical="top"/>
    </xf>
    <xf numFmtId="0" fontId="12" fillId="10" borderId="32" xfId="1" applyFont="1" applyFill="1" applyBorder="1" applyAlignment="1">
      <alignment horizontal="center"/>
    </xf>
    <xf numFmtId="0" fontId="12" fillId="10" borderId="32" xfId="1" applyFont="1" applyFill="1" applyBorder="1"/>
    <xf numFmtId="168" fontId="12" fillId="10" borderId="32" xfId="1" applyNumberFormat="1" applyFont="1" applyFill="1" applyBorder="1" applyAlignment="1">
      <alignment horizontal="center"/>
    </xf>
    <xf numFmtId="4" fontId="12" fillId="10" borderId="32" xfId="1" applyNumberFormat="1" applyFont="1" applyFill="1" applyBorder="1" applyAlignment="1">
      <alignment horizontal="center"/>
    </xf>
    <xf numFmtId="0" fontId="12" fillId="10" borderId="26" xfId="1" applyFont="1" applyFill="1" applyBorder="1" applyAlignment="1">
      <alignment horizontal="center"/>
    </xf>
    <xf numFmtId="0" fontId="12" fillId="10" borderId="26" xfId="1" applyFont="1" applyFill="1" applyBorder="1"/>
    <xf numFmtId="4" fontId="12" fillId="10" borderId="26" xfId="1" applyNumberFormat="1" applyFont="1" applyFill="1" applyBorder="1" applyAlignment="1">
      <alignment horizontal="center"/>
    </xf>
    <xf numFmtId="0" fontId="12" fillId="10" borderId="33" xfId="1" applyFont="1" applyFill="1" applyBorder="1" applyAlignment="1">
      <alignment horizontal="center"/>
    </xf>
    <xf numFmtId="0" fontId="12" fillId="10" borderId="33" xfId="1" applyFont="1" applyFill="1" applyBorder="1"/>
    <xf numFmtId="168" fontId="12" fillId="10" borderId="33" xfId="1" applyNumberFormat="1" applyFont="1" applyFill="1" applyBorder="1" applyAlignment="1">
      <alignment horizontal="center"/>
    </xf>
    <xf numFmtId="4" fontId="12" fillId="10" borderId="33" xfId="1" applyNumberFormat="1" applyFont="1" applyFill="1" applyBorder="1" applyAlignment="1">
      <alignment horizontal="center"/>
    </xf>
    <xf numFmtId="0" fontId="25" fillId="0" borderId="26" xfId="0" applyFont="1" applyBorder="1"/>
    <xf numFmtId="0" fontId="14" fillId="0" borderId="26" xfId="0" applyFont="1" applyBorder="1" applyAlignment="1">
      <alignment horizontal="left" vertical="top"/>
    </xf>
    <xf numFmtId="49" fontId="14" fillId="0" borderId="26" xfId="0" applyNumberFormat="1" applyFont="1" applyBorder="1" applyAlignment="1">
      <alignment vertical="top" wrapText="1"/>
    </xf>
    <xf numFmtId="49" fontId="14" fillId="0" borderId="26" xfId="0" applyNumberFormat="1" applyFont="1" applyBorder="1" applyAlignment="1">
      <alignment horizontal="center" wrapText="1"/>
    </xf>
    <xf numFmtId="40" fontId="12" fillId="0" borderId="26" xfId="0" applyNumberFormat="1" applyFont="1" applyBorder="1"/>
    <xf numFmtId="49" fontId="0" fillId="0" borderId="26" xfId="0" applyNumberFormat="1" applyBorder="1" applyAlignment="1">
      <alignment vertical="top" wrapText="1"/>
    </xf>
    <xf numFmtId="0" fontId="25" fillId="0" borderId="26" xfId="0" applyFont="1" applyBorder="1" applyAlignment="1">
      <alignment horizontal="left" vertical="top"/>
    </xf>
    <xf numFmtId="9" fontId="12" fillId="0" borderId="26" xfId="0" applyNumberFormat="1" applyFont="1" applyBorder="1"/>
    <xf numFmtId="0" fontId="25" fillId="0" borderId="26" xfId="0" applyFont="1" applyBorder="1" applyAlignment="1">
      <alignment horizontal="center"/>
    </xf>
    <xf numFmtId="0" fontId="16" fillId="10" borderId="26" xfId="1" applyFont="1" applyFill="1" applyBorder="1"/>
    <xf numFmtId="4" fontId="16" fillId="10" borderId="26" xfId="1" applyNumberFormat="1" applyFont="1" applyFill="1" applyBorder="1" applyAlignment="1">
      <alignment horizontal="center"/>
    </xf>
    <xf numFmtId="0" fontId="14" fillId="0" borderId="30" xfId="0" applyFont="1" applyBorder="1" applyAlignment="1">
      <alignment horizontal="center"/>
    </xf>
    <xf numFmtId="49" fontId="0" fillId="0" borderId="30" xfId="0" applyNumberFormat="1" applyBorder="1" applyAlignment="1">
      <alignment vertical="top" wrapText="1"/>
    </xf>
    <xf numFmtId="49" fontId="0" fillId="0" borderId="30" xfId="0" applyNumberFormat="1" applyBorder="1" applyAlignment="1">
      <alignment horizontal="center" wrapText="1"/>
    </xf>
    <xf numFmtId="0" fontId="0" fillId="0" borderId="30" xfId="0" applyBorder="1"/>
    <xf numFmtId="40" fontId="12" fillId="0" borderId="30" xfId="0" applyNumberFormat="1" applyFont="1" applyBorder="1"/>
    <xf numFmtId="0" fontId="23" fillId="11" borderId="27" xfId="0" applyFont="1" applyFill="1" applyBorder="1"/>
    <xf numFmtId="0" fontId="23" fillId="11" borderId="27" xfId="0" applyFont="1" applyFill="1" applyBorder="1" applyAlignment="1">
      <alignment horizontal="left"/>
    </xf>
    <xf numFmtId="0" fontId="23" fillId="11" borderId="27" xfId="0" applyFont="1" applyFill="1" applyBorder="1" applyAlignment="1">
      <alignment wrapText="1"/>
    </xf>
    <xf numFmtId="0" fontId="0" fillId="11" borderId="27" xfId="0" applyFill="1" applyBorder="1"/>
    <xf numFmtId="0" fontId="12" fillId="11" borderId="27" xfId="0" applyFont="1" applyFill="1" applyBorder="1"/>
    <xf numFmtId="4" fontId="0" fillId="11" borderId="27" xfId="0" applyNumberFormat="1" applyFill="1" applyBorder="1"/>
    <xf numFmtId="4" fontId="0" fillId="0" borderId="31" xfId="0" applyNumberFormat="1" applyBorder="1"/>
    <xf numFmtId="0" fontId="0" fillId="0" borderId="33" xfId="0" applyBorder="1" applyAlignment="1">
      <alignment horizontal="left"/>
    </xf>
    <xf numFmtId="0" fontId="25" fillId="0" borderId="33" xfId="0" applyFont="1" applyBorder="1" applyAlignment="1">
      <alignment horizontal="center" vertical="top"/>
    </xf>
    <xf numFmtId="0" fontId="14" fillId="0" borderId="33" xfId="0" applyFont="1" applyBorder="1" applyAlignment="1">
      <alignment wrapText="1"/>
    </xf>
    <xf numFmtId="4" fontId="12" fillId="0" borderId="33" xfId="0" applyNumberFormat="1" applyFont="1" applyBorder="1" applyAlignment="1">
      <alignment horizontal="right"/>
    </xf>
    <xf numFmtId="0" fontId="23" fillId="11" borderId="32" xfId="0" applyFont="1" applyFill="1" applyBorder="1"/>
    <xf numFmtId="0" fontId="23" fillId="11" borderId="32" xfId="0" applyFont="1" applyFill="1" applyBorder="1" applyAlignment="1">
      <alignment horizontal="left"/>
    </xf>
    <xf numFmtId="0" fontId="23" fillId="11" borderId="32" xfId="0" applyFont="1" applyFill="1" applyBorder="1" applyAlignment="1">
      <alignment wrapText="1"/>
    </xf>
    <xf numFmtId="49" fontId="14" fillId="0" borderId="26" xfId="0" applyNumberFormat="1" applyFont="1" applyBorder="1" applyAlignment="1">
      <alignment vertical="top"/>
    </xf>
    <xf numFmtId="0" fontId="29" fillId="0" borderId="26" xfId="0" applyFont="1" applyBorder="1" applyAlignment="1">
      <alignment wrapText="1"/>
    </xf>
    <xf numFmtId="3" fontId="14" fillId="0" borderId="26" xfId="0" applyNumberFormat="1" applyFont="1" applyBorder="1" applyAlignment="1">
      <alignment horizontal="right"/>
    </xf>
    <xf numFmtId="4" fontId="14" fillId="0" borderId="26" xfId="0" applyNumberFormat="1" applyFont="1" applyBorder="1" applyAlignment="1">
      <alignment horizontal="right"/>
    </xf>
    <xf numFmtId="49" fontId="14" fillId="0" borderId="26" xfId="0" applyNumberFormat="1" applyFont="1" applyBorder="1"/>
    <xf numFmtId="49" fontId="14" fillId="0" borderId="26" xfId="0" applyNumberFormat="1" applyFont="1" applyBorder="1" applyAlignment="1">
      <alignment wrapText="1"/>
    </xf>
    <xf numFmtId="3" fontId="14" fillId="0" borderId="26" xfId="0" applyNumberFormat="1" applyFont="1" applyBorder="1" applyAlignment="1">
      <alignment horizontal="right" vertical="top"/>
    </xf>
    <xf numFmtId="49" fontId="0" fillId="0" borderId="26" xfId="0" applyNumberFormat="1" applyBorder="1" applyAlignment="1">
      <alignment vertical="top"/>
    </xf>
    <xf numFmtId="0" fontId="16" fillId="10" borderId="32" xfId="1" applyFont="1" applyFill="1" applyBorder="1"/>
    <xf numFmtId="4" fontId="16" fillId="10" borderId="32" xfId="1" applyNumberFormat="1" applyFont="1" applyFill="1" applyBorder="1" applyAlignment="1">
      <alignment horizontal="center"/>
    </xf>
    <xf numFmtId="0" fontId="16" fillId="10" borderId="33" xfId="1" applyFont="1" applyFill="1" applyBorder="1"/>
    <xf numFmtId="4" fontId="16" fillId="10" borderId="33" xfId="1" applyNumberFormat="1" applyFont="1" applyFill="1" applyBorder="1" applyAlignment="1">
      <alignment horizontal="center"/>
    </xf>
    <xf numFmtId="0" fontId="0" fillId="0" borderId="32" xfId="0" applyBorder="1" applyAlignment="1">
      <alignment horizontal="center"/>
    </xf>
    <xf numFmtId="0" fontId="0" fillId="0" borderId="32" xfId="0" applyBorder="1"/>
    <xf numFmtId="0" fontId="23" fillId="0" borderId="32" xfId="0" applyFont="1" applyBorder="1" applyAlignment="1">
      <alignment horizontal="center" wrapText="1"/>
    </xf>
    <xf numFmtId="0" fontId="11" fillId="0" borderId="32" xfId="0" applyFont="1" applyBorder="1" applyAlignment="1">
      <alignment wrapText="1"/>
    </xf>
    <xf numFmtId="0" fontId="12" fillId="0" borderId="32" xfId="0" applyFont="1" applyBorder="1"/>
    <xf numFmtId="3" fontId="0" fillId="0" borderId="33" xfId="0" applyNumberFormat="1" applyBorder="1" applyAlignment="1">
      <alignment horizontal="right"/>
    </xf>
    <xf numFmtId="0" fontId="23" fillId="11" borderId="29" xfId="0" applyFont="1" applyFill="1" applyBorder="1"/>
    <xf numFmtId="0" fontId="23" fillId="11" borderId="34" xfId="0" applyFont="1" applyFill="1" applyBorder="1" applyAlignment="1">
      <alignment horizontal="left"/>
    </xf>
    <xf numFmtId="0" fontId="23" fillId="11" borderId="34" xfId="0" applyFont="1" applyFill="1" applyBorder="1" applyAlignment="1">
      <alignment wrapText="1"/>
    </xf>
    <xf numFmtId="0" fontId="0" fillId="11" borderId="34" xfId="0" applyFill="1" applyBorder="1" applyAlignment="1">
      <alignment horizontal="center"/>
    </xf>
    <xf numFmtId="0" fontId="0" fillId="11" borderId="34" xfId="0" applyFill="1" applyBorder="1"/>
    <xf numFmtId="0" fontId="12" fillId="11" borderId="34" xfId="0" applyFont="1" applyFill="1" applyBorder="1"/>
    <xf numFmtId="0" fontId="0" fillId="11" borderId="28" xfId="0" applyFill="1" applyBorder="1"/>
    <xf numFmtId="0" fontId="14" fillId="0" borderId="26" xfId="0" applyFont="1" applyBorder="1" applyAlignment="1">
      <alignment horizontal="left"/>
    </xf>
    <xf numFmtId="0" fontId="14" fillId="0" borderId="30" xfId="0" applyFont="1" applyBorder="1" applyAlignment="1">
      <alignment horizontal="left"/>
    </xf>
    <xf numFmtId="4" fontId="0" fillId="0" borderId="30" xfId="0" applyNumberFormat="1" applyBorder="1"/>
    <xf numFmtId="40" fontId="0" fillId="0" borderId="26" xfId="0" applyNumberFormat="1" applyBorder="1" applyAlignment="1">
      <alignment vertical="top"/>
    </xf>
    <xf numFmtId="49" fontId="0" fillId="11" borderId="32" xfId="0" applyNumberFormat="1" applyFill="1" applyBorder="1" applyAlignment="1">
      <alignment horizontal="center" wrapText="1"/>
    </xf>
    <xf numFmtId="0" fontId="0" fillId="11" borderId="32" xfId="0" applyFill="1" applyBorder="1"/>
    <xf numFmtId="40" fontId="0" fillId="11" borderId="32" xfId="0" applyNumberFormat="1" applyFill="1" applyBorder="1"/>
    <xf numFmtId="49" fontId="14" fillId="0" borderId="26" xfId="0" applyNumberFormat="1" applyFont="1" applyBorder="1" applyAlignment="1">
      <alignment horizontal="left"/>
    </xf>
    <xf numFmtId="49" fontId="29" fillId="0" borderId="26" xfId="0" applyNumberFormat="1" applyFont="1" applyBorder="1" applyAlignment="1">
      <alignment vertical="top" wrapText="1"/>
    </xf>
    <xf numFmtId="3" fontId="14" fillId="0" borderId="26" xfId="0" applyNumberFormat="1" applyFont="1" applyBorder="1" applyAlignment="1">
      <alignment vertical="top"/>
    </xf>
    <xf numFmtId="0" fontId="10" fillId="0" borderId="26" xfId="1" quotePrefix="1" applyFont="1" applyBorder="1" applyAlignment="1">
      <alignment horizontal="left" wrapText="1"/>
    </xf>
    <xf numFmtId="0" fontId="46" fillId="11" borderId="32" xfId="0" applyFont="1" applyFill="1" applyBorder="1"/>
    <xf numFmtId="0" fontId="46" fillId="11" borderId="32" xfId="0" applyFont="1" applyFill="1" applyBorder="1" applyAlignment="1">
      <alignment horizontal="left"/>
    </xf>
    <xf numFmtId="0" fontId="46" fillId="11" borderId="32" xfId="0" applyFont="1" applyFill="1" applyBorder="1" applyAlignment="1">
      <alignment wrapText="1"/>
    </xf>
    <xf numFmtId="169" fontId="3" fillId="0" borderId="0" xfId="1" applyNumberFormat="1" applyFont="1"/>
    <xf numFmtId="169" fontId="5" fillId="0" borderId="0" xfId="1" applyNumberFormat="1" applyFont="1"/>
    <xf numFmtId="2" fontId="5" fillId="0" borderId="0" xfId="1" applyNumberFormat="1" applyFont="1"/>
    <xf numFmtId="0" fontId="14" fillId="0" borderId="26" xfId="0" quotePrefix="1" applyFont="1" applyBorder="1" applyAlignment="1">
      <alignment wrapText="1"/>
    </xf>
    <xf numFmtId="49" fontId="14" fillId="0" borderId="26" xfId="0" applyNumberFormat="1" applyFont="1" applyBorder="1" applyAlignment="1">
      <alignment horizontal="right"/>
    </xf>
    <xf numFmtId="14" fontId="0" fillId="0" borderId="0" xfId="0" applyNumberFormat="1" applyAlignment="1">
      <alignment horizontal="left"/>
    </xf>
    <xf numFmtId="4" fontId="25" fillId="0" borderId="26" xfId="0" applyNumberFormat="1" applyFont="1" applyBorder="1"/>
    <xf numFmtId="167" fontId="12" fillId="0" borderId="26" xfId="0" applyNumberFormat="1" applyFont="1" applyBorder="1"/>
    <xf numFmtId="40" fontId="12" fillId="0" borderId="26" xfId="0" applyNumberFormat="1" applyFont="1" applyBorder="1" applyAlignment="1">
      <alignment horizontal="center"/>
    </xf>
    <xf numFmtId="0" fontId="25" fillId="0" borderId="26" xfId="0" applyFont="1" applyBorder="1" applyAlignment="1">
      <alignment horizontal="left"/>
    </xf>
    <xf numFmtId="3" fontId="25" fillId="0" borderId="26" xfId="0" applyNumberFormat="1" applyFont="1" applyBorder="1" applyAlignment="1">
      <alignment horizontal="right"/>
    </xf>
    <xf numFmtId="4" fontId="25" fillId="0" borderId="26" xfId="0" applyNumberFormat="1" applyFont="1" applyBorder="1" applyAlignment="1">
      <alignment horizontal="right"/>
    </xf>
    <xf numFmtId="4" fontId="27" fillId="0" borderId="26" xfId="0" applyNumberFormat="1" applyFont="1" applyBorder="1" applyAlignment="1">
      <alignment horizontal="center"/>
    </xf>
    <xf numFmtId="0" fontId="11" fillId="0" borderId="5" xfId="0" applyFont="1" applyBorder="1"/>
    <xf numFmtId="0" fontId="11" fillId="0" borderId="0" xfId="0" applyFont="1" applyAlignment="1">
      <alignment horizontal="center"/>
    </xf>
    <xf numFmtId="0" fontId="22" fillId="3" borderId="5" xfId="15" applyFill="1" applyBorder="1" applyAlignment="1">
      <alignment horizontal="left"/>
    </xf>
    <xf numFmtId="0" fontId="0" fillId="0" borderId="5" xfId="0" applyBorder="1" applyAlignment="1">
      <alignment horizontal="center" vertical="center"/>
    </xf>
    <xf numFmtId="171" fontId="0" fillId="0" borderId="5" xfId="0" applyNumberFormat="1" applyBorder="1"/>
    <xf numFmtId="0" fontId="0" fillId="5" borderId="5" xfId="0" applyFill="1" applyBorder="1"/>
    <xf numFmtId="0" fontId="0" fillId="5" borderId="5" xfId="0" applyFill="1" applyBorder="1" applyAlignment="1">
      <alignment horizontal="center"/>
    </xf>
    <xf numFmtId="0" fontId="0" fillId="0" borderId="0" xfId="0" applyAlignment="1">
      <alignment horizontal="right"/>
    </xf>
    <xf numFmtId="49" fontId="29" fillId="7" borderId="19" xfId="0" applyNumberFormat="1" applyFont="1" applyFill="1" applyBorder="1" applyAlignment="1">
      <alignment horizontal="center" vertical="center" wrapText="1"/>
    </xf>
    <xf numFmtId="0" fontId="11" fillId="7" borderId="20" xfId="0" applyFont="1" applyFill="1" applyBorder="1" applyAlignment="1">
      <alignment horizontal="center" vertical="center"/>
    </xf>
    <xf numFmtId="0" fontId="14" fillId="0" borderId="22" xfId="0" applyFont="1" applyBorder="1" applyAlignment="1">
      <alignment wrapText="1"/>
    </xf>
    <xf numFmtId="0" fontId="0" fillId="2" borderId="23" xfId="0" applyFill="1" applyBorder="1"/>
    <xf numFmtId="0" fontId="14" fillId="0" borderId="21" xfId="0" applyFont="1" applyBorder="1" applyAlignment="1">
      <alignment wrapText="1"/>
    </xf>
    <xf numFmtId="0" fontId="0" fillId="2" borderId="35" xfId="0" applyFill="1" applyBorder="1"/>
    <xf numFmtId="49" fontId="29" fillId="7" borderId="36" xfId="0" applyNumberFormat="1" applyFont="1" applyFill="1" applyBorder="1" applyAlignment="1">
      <alignment horizontal="center" vertical="center" wrapText="1"/>
    </xf>
    <xf numFmtId="49" fontId="29" fillId="7" borderId="37" xfId="0" applyNumberFormat="1" applyFont="1" applyFill="1" applyBorder="1" applyAlignment="1">
      <alignment horizontal="center" vertical="center" wrapText="1"/>
    </xf>
    <xf numFmtId="0" fontId="11" fillId="0" borderId="0" xfId="0" applyFont="1" applyAlignment="1">
      <alignment horizontal="right"/>
    </xf>
    <xf numFmtId="0" fontId="15" fillId="0" borderId="0" xfId="0" applyFont="1" applyAlignment="1">
      <alignment horizontal="right"/>
    </xf>
    <xf numFmtId="1" fontId="11" fillId="0" borderId="5" xfId="0" applyNumberFormat="1" applyFont="1" applyBorder="1" applyAlignment="1">
      <alignment horizontal="center"/>
    </xf>
    <xf numFmtId="0" fontId="0" fillId="0" borderId="5" xfId="0" applyBorder="1" applyAlignment="1">
      <alignment horizontal="right" vertical="center"/>
    </xf>
    <xf numFmtId="0" fontId="48" fillId="0" borderId="0" xfId="1" applyFont="1" applyAlignment="1">
      <alignment wrapText="1"/>
    </xf>
    <xf numFmtId="0" fontId="48" fillId="0" borderId="0" xfId="1" applyFont="1"/>
    <xf numFmtId="0" fontId="0" fillId="0" borderId="42" xfId="0" applyBorder="1"/>
    <xf numFmtId="0" fontId="0" fillId="0" borderId="43" xfId="0" applyBorder="1"/>
    <xf numFmtId="0" fontId="11" fillId="0" borderId="42" xfId="0" applyFont="1" applyBorder="1"/>
    <xf numFmtId="0" fontId="11" fillId="12" borderId="42" xfId="0" applyFont="1" applyFill="1" applyBorder="1"/>
    <xf numFmtId="0" fontId="0" fillId="12" borderId="0" xfId="0" applyFill="1"/>
    <xf numFmtId="0" fontId="0" fillId="12" borderId="43" xfId="0" applyFill="1" applyBorder="1"/>
    <xf numFmtId="0" fontId="14" fillId="12" borderId="0" xfId="0" applyFont="1" applyFill="1" applyAlignment="1">
      <alignment horizontal="left"/>
    </xf>
    <xf numFmtId="0" fontId="48" fillId="7" borderId="40" xfId="1" applyFont="1" applyFill="1" applyBorder="1" applyAlignment="1">
      <alignment horizontal="center"/>
    </xf>
    <xf numFmtId="0" fontId="48" fillId="7" borderId="34" xfId="1" applyFont="1" applyFill="1" applyBorder="1" applyAlignment="1">
      <alignment horizontal="center"/>
    </xf>
    <xf numFmtId="0" fontId="48" fillId="7" borderId="41" xfId="1" applyFont="1" applyFill="1" applyBorder="1" applyAlignment="1">
      <alignment horizontal="center"/>
    </xf>
    <xf numFmtId="0" fontId="0" fillId="13" borderId="42" xfId="0" applyFill="1" applyBorder="1"/>
    <xf numFmtId="0" fontId="0" fillId="13" borderId="0" xfId="0" applyFill="1"/>
    <xf numFmtId="0" fontId="0" fillId="13" borderId="43" xfId="0" applyFill="1" applyBorder="1"/>
    <xf numFmtId="0" fontId="0" fillId="13" borderId="44" xfId="0" applyFill="1" applyBorder="1"/>
    <xf numFmtId="0" fontId="0" fillId="13" borderId="45" xfId="0" applyFill="1" applyBorder="1"/>
    <xf numFmtId="0" fontId="0" fillId="13" borderId="46" xfId="0" applyFill="1" applyBorder="1"/>
    <xf numFmtId="0" fontId="50" fillId="0" borderId="0" xfId="0" applyFont="1"/>
    <xf numFmtId="0" fontId="12" fillId="2" borderId="1" xfId="0" applyFont="1" applyFill="1" applyBorder="1"/>
    <xf numFmtId="0" fontId="0" fillId="0" borderId="26" xfId="0" applyBorder="1" applyProtection="1">
      <protection locked="0"/>
    </xf>
    <xf numFmtId="4" fontId="0" fillId="0" borderId="26" xfId="0" applyNumberFormat="1" applyBorder="1" applyAlignment="1" applyProtection="1">
      <alignment horizontal="right"/>
      <protection locked="0"/>
    </xf>
    <xf numFmtId="4" fontId="14" fillId="0" borderId="26" xfId="0" applyNumberFormat="1" applyFont="1" applyBorder="1" applyAlignment="1" applyProtection="1">
      <alignment horizontal="right"/>
      <protection locked="0"/>
    </xf>
    <xf numFmtId="0" fontId="14" fillId="0" borderId="26" xfId="0" applyFont="1" applyBorder="1" applyProtection="1">
      <protection locked="0"/>
    </xf>
    <xf numFmtId="4" fontId="14" fillId="0" borderId="26" xfId="0" applyNumberFormat="1" applyFont="1" applyBorder="1" applyAlignment="1" applyProtection="1">
      <alignment horizontal="right" vertical="top"/>
      <protection locked="0"/>
    </xf>
    <xf numFmtId="40" fontId="0" fillId="0" borderId="26" xfId="0" applyNumberFormat="1" applyBorder="1" applyAlignment="1" applyProtection="1">
      <alignment vertical="top"/>
      <protection locked="0"/>
    </xf>
    <xf numFmtId="0" fontId="25" fillId="0" borderId="26" xfId="0" applyFont="1" applyBorder="1" applyProtection="1">
      <protection locked="0"/>
    </xf>
    <xf numFmtId="4" fontId="14" fillId="0" borderId="0" xfId="0" applyNumberFormat="1" applyFont="1" applyAlignment="1" applyProtection="1">
      <alignment horizontal="right" vertical="top" wrapText="1"/>
      <protection locked="0"/>
    </xf>
    <xf numFmtId="40" fontId="14" fillId="0" borderId="26" xfId="0" applyNumberFormat="1" applyFont="1" applyBorder="1" applyAlignment="1" applyProtection="1">
      <alignment vertical="top"/>
      <protection locked="0"/>
    </xf>
    <xf numFmtId="0" fontId="11" fillId="12" borderId="0" xfId="0" applyFont="1" applyFill="1" applyAlignment="1">
      <alignment horizontal="left"/>
    </xf>
    <xf numFmtId="0" fontId="11" fillId="12" borderId="0" xfId="0" applyFont="1" applyFill="1"/>
    <xf numFmtId="0" fontId="11" fillId="12" borderId="43" xfId="0" applyFont="1" applyFill="1" applyBorder="1"/>
    <xf numFmtId="0" fontId="23" fillId="12" borderId="0" xfId="0" applyFont="1" applyFill="1" applyAlignment="1">
      <alignment horizontal="left"/>
    </xf>
    <xf numFmtId="0" fontId="11" fillId="13" borderId="42" xfId="0" applyFont="1" applyFill="1" applyBorder="1"/>
    <xf numFmtId="0" fontId="11" fillId="13" borderId="0" xfId="0" applyFont="1" applyFill="1"/>
    <xf numFmtId="0" fontId="11" fillId="13" borderId="0" xfId="0" applyFont="1" applyFill="1" applyAlignment="1">
      <alignment horizontal="left"/>
    </xf>
    <xf numFmtId="171" fontId="18" fillId="0" borderId="5" xfId="0" applyNumberFormat="1" applyFont="1" applyBorder="1"/>
    <xf numFmtId="49" fontId="14" fillId="0" borderId="26" xfId="0" applyNumberFormat="1" applyFont="1" applyBorder="1" applyAlignment="1">
      <alignment horizontal="right" wrapText="1"/>
    </xf>
    <xf numFmtId="49" fontId="14" fillId="0" borderId="26" xfId="0" applyNumberFormat="1" applyFont="1" applyBorder="1" applyAlignment="1">
      <alignment horizontal="right" vertical="top"/>
    </xf>
    <xf numFmtId="0" fontId="14" fillId="0" borderId="26" xfId="0" applyFont="1" applyBorder="1" applyAlignment="1">
      <alignment horizontal="right"/>
    </xf>
    <xf numFmtId="3" fontId="23" fillId="8" borderId="5" xfId="0" applyNumberFormat="1" applyFont="1" applyFill="1" applyBorder="1" applyAlignment="1">
      <alignment horizontal="center"/>
    </xf>
    <xf numFmtId="3" fontId="0" fillId="11" borderId="32" xfId="0" applyNumberFormat="1" applyFill="1" applyBorder="1"/>
    <xf numFmtId="3" fontId="0" fillId="0" borderId="26" xfId="0" applyNumberFormat="1" applyBorder="1" applyAlignment="1">
      <alignment vertical="top"/>
    </xf>
    <xf numFmtId="3" fontId="14" fillId="0" borderId="26" xfId="0" applyNumberFormat="1" applyFont="1" applyBorder="1"/>
    <xf numFmtId="3" fontId="12" fillId="10" borderId="26" xfId="1" applyNumberFormat="1" applyFont="1" applyFill="1" applyBorder="1" applyAlignment="1">
      <alignment horizontal="center"/>
    </xf>
    <xf numFmtId="3" fontId="25" fillId="0" borderId="26" xfId="0" applyNumberFormat="1" applyFont="1" applyBorder="1"/>
    <xf numFmtId="3" fontId="12" fillId="10" borderId="33" xfId="1" applyNumberFormat="1" applyFont="1" applyFill="1" applyBorder="1" applyAlignment="1">
      <alignment horizontal="center"/>
    </xf>
    <xf numFmtId="3" fontId="0" fillId="0" borderId="0" xfId="0" applyNumberFormat="1"/>
    <xf numFmtId="0" fontId="4" fillId="0" borderId="0" xfId="1" applyFont="1" applyAlignment="1">
      <alignment horizontal="right"/>
    </xf>
    <xf numFmtId="0" fontId="53" fillId="0" borderId="15" xfId="1" applyFont="1" applyBorder="1"/>
    <xf numFmtId="0" fontId="14" fillId="0" borderId="26" xfId="0" applyFont="1" applyBorder="1" applyAlignment="1">
      <alignment horizontal="center" vertical="center"/>
    </xf>
    <xf numFmtId="0" fontId="25" fillId="0" borderId="26" xfId="0" applyFont="1" applyBorder="1" applyAlignment="1">
      <alignment horizontal="center" vertical="center"/>
    </xf>
    <xf numFmtId="0" fontId="12" fillId="10" borderId="0" xfId="1" applyFont="1" applyFill="1" applyAlignment="1">
      <alignment horizontal="center" vertical="center"/>
    </xf>
    <xf numFmtId="0" fontId="12" fillId="10" borderId="33" xfId="1" applyFont="1" applyFill="1" applyBorder="1" applyAlignment="1">
      <alignment horizontal="center" vertical="center"/>
    </xf>
    <xf numFmtId="49" fontId="14" fillId="0" borderId="26" xfId="0" applyNumberFormat="1" applyFont="1" applyBorder="1" applyAlignment="1">
      <alignment horizontal="center" vertical="center" wrapText="1"/>
    </xf>
    <xf numFmtId="49" fontId="0" fillId="0" borderId="26" xfId="0" applyNumberFormat="1" applyBorder="1" applyAlignment="1">
      <alignment horizontal="center" vertical="center" wrapText="1"/>
    </xf>
    <xf numFmtId="0" fontId="26" fillId="0" borderId="26" xfId="0" applyFont="1" applyBorder="1" applyAlignment="1">
      <alignment horizontal="center" vertical="center"/>
    </xf>
    <xf numFmtId="0" fontId="0" fillId="0" borderId="26" xfId="0" applyBorder="1" applyAlignment="1">
      <alignment horizontal="center" vertical="center"/>
    </xf>
    <xf numFmtId="4" fontId="4" fillId="0" borderId="0" xfId="1" applyNumberFormat="1" applyFont="1" applyAlignment="1">
      <alignment horizontal="center" vertical="center"/>
    </xf>
    <xf numFmtId="0" fontId="44" fillId="6" borderId="49" xfId="1" applyFont="1" applyFill="1" applyBorder="1" applyAlignment="1">
      <alignment horizontal="center" vertical="center" wrapText="1"/>
    </xf>
    <xf numFmtId="0" fontId="44" fillId="6" borderId="24" xfId="1" applyFont="1" applyFill="1" applyBorder="1" applyAlignment="1">
      <alignment horizontal="center" vertical="center" wrapText="1"/>
    </xf>
    <xf numFmtId="0" fontId="44" fillId="6" borderId="25" xfId="1" applyFont="1" applyFill="1" applyBorder="1" applyAlignment="1">
      <alignment horizontal="center" vertical="center" wrapText="1"/>
    </xf>
    <xf numFmtId="0" fontId="48" fillId="7" borderId="47" xfId="1" applyFont="1" applyFill="1" applyBorder="1" applyAlignment="1">
      <alignment horizontal="center" wrapText="1"/>
    </xf>
    <xf numFmtId="0" fontId="48" fillId="7" borderId="4" xfId="1" applyFont="1" applyFill="1" applyBorder="1" applyAlignment="1">
      <alignment horizontal="center" wrapText="1"/>
    </xf>
    <xf numFmtId="0" fontId="48" fillId="7" borderId="48" xfId="1" applyFont="1" applyFill="1" applyBorder="1" applyAlignment="1">
      <alignment horizontal="center" wrapText="1"/>
    </xf>
    <xf numFmtId="0" fontId="48" fillId="7" borderId="40" xfId="1" applyFont="1" applyFill="1" applyBorder="1" applyAlignment="1">
      <alignment horizontal="center"/>
    </xf>
    <xf numFmtId="0" fontId="48" fillId="7" borderId="34" xfId="1" applyFont="1" applyFill="1" applyBorder="1" applyAlignment="1">
      <alignment horizontal="center"/>
    </xf>
    <xf numFmtId="0" fontId="48" fillId="7" borderId="41" xfId="1" applyFont="1" applyFill="1" applyBorder="1" applyAlignment="1">
      <alignment horizontal="center"/>
    </xf>
    <xf numFmtId="0" fontId="11" fillId="13" borderId="0" xfId="0" applyFont="1" applyFill="1" applyAlignment="1">
      <alignment horizontal="center"/>
    </xf>
    <xf numFmtId="0" fontId="11" fillId="13" borderId="43" xfId="0" applyFont="1" applyFill="1" applyBorder="1" applyAlignment="1">
      <alignment horizontal="center"/>
    </xf>
    <xf numFmtId="0" fontId="48" fillId="2" borderId="38" xfId="1" applyFont="1" applyFill="1" applyBorder="1" applyAlignment="1">
      <alignment horizontal="center" wrapText="1"/>
    </xf>
    <xf numFmtId="0" fontId="48" fillId="2" borderId="2" xfId="1" applyFont="1" applyFill="1" applyBorder="1" applyAlignment="1">
      <alignment horizontal="center" wrapText="1"/>
    </xf>
    <xf numFmtId="0" fontId="48" fillId="2" borderId="39" xfId="1" applyFont="1" applyFill="1" applyBorder="1" applyAlignment="1">
      <alignment horizontal="center" wrapText="1"/>
    </xf>
    <xf numFmtId="173" fontId="49" fillId="0" borderId="42" xfId="0" applyNumberFormat="1" applyFont="1" applyBorder="1" applyAlignment="1">
      <alignment horizontal="center"/>
    </xf>
    <xf numFmtId="173" fontId="49" fillId="0" borderId="0" xfId="0" applyNumberFormat="1" applyFont="1" applyAlignment="1">
      <alignment horizontal="center"/>
    </xf>
    <xf numFmtId="173" fontId="49" fillId="0" borderId="43" xfId="0" applyNumberFormat="1" applyFont="1" applyBorder="1" applyAlignment="1">
      <alignment horizontal="center"/>
    </xf>
    <xf numFmtId="0" fontId="23" fillId="12" borderId="0" xfId="0" applyFont="1" applyFill="1" applyAlignment="1">
      <alignment horizontal="left" wrapText="1"/>
    </xf>
    <xf numFmtId="0" fontId="23" fillId="12" borderId="43" xfId="0" applyFont="1" applyFill="1" applyBorder="1" applyAlignment="1">
      <alignment horizontal="left" wrapText="1"/>
    </xf>
    <xf numFmtId="0" fontId="52" fillId="0" borderId="10" xfId="1" applyFont="1" applyBorder="1" applyAlignment="1">
      <alignment horizontal="center" wrapText="1"/>
    </xf>
    <xf numFmtId="0" fontId="52" fillId="0" borderId="11" xfId="1" applyFont="1" applyBorder="1" applyAlignment="1">
      <alignment horizontal="center" wrapText="1"/>
    </xf>
    <xf numFmtId="0" fontId="52" fillId="0" borderId="12" xfId="1" applyFont="1" applyBorder="1" applyAlignment="1">
      <alignment horizontal="center" wrapText="1"/>
    </xf>
    <xf numFmtId="0" fontId="34" fillId="0" borderId="13" xfId="1" applyFont="1" applyBorder="1" applyAlignment="1">
      <alignment horizontal="center"/>
    </xf>
    <xf numFmtId="0" fontId="34" fillId="0" borderId="14" xfId="1" applyFont="1" applyBorder="1" applyAlignment="1">
      <alignment horizontal="center"/>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5" xfId="0" applyBorder="1" applyAlignment="1">
      <alignment horizontal="center"/>
    </xf>
    <xf numFmtId="0" fontId="0" fillId="0" borderId="5" xfId="0" applyBorder="1" applyAlignment="1">
      <alignment horizontal="left"/>
    </xf>
    <xf numFmtId="0" fontId="0" fillId="0" borderId="5" xfId="0" applyBorder="1" applyAlignment="1">
      <alignment horizontal="right"/>
    </xf>
    <xf numFmtId="0" fontId="0" fillId="0" borderId="1" xfId="0" applyBorder="1"/>
    <xf numFmtId="0" fontId="0" fillId="0" borderId="2" xfId="0" applyBorder="1"/>
    <xf numFmtId="0" fontId="0" fillId="0" borderId="3" xfId="0" applyBorder="1"/>
    <xf numFmtId="0" fontId="11" fillId="0" borderId="5" xfId="0" applyFont="1" applyBorder="1" applyAlignment="1">
      <alignment horizontal="right"/>
    </xf>
    <xf numFmtId="0" fontId="15" fillId="3" borderId="5" xfId="0" applyFont="1" applyFill="1" applyBorder="1" applyAlignment="1">
      <alignment horizontal="center"/>
    </xf>
    <xf numFmtId="14" fontId="20" fillId="0" borderId="0" xfId="0" applyNumberFormat="1" applyFont="1" applyAlignment="1">
      <alignment horizontal="center" vertical="center"/>
    </xf>
    <xf numFmtId="0" fontId="15" fillId="2" borderId="6" xfId="0" applyFont="1" applyFill="1" applyBorder="1" applyAlignment="1">
      <alignment horizontal="center"/>
    </xf>
    <xf numFmtId="0" fontId="15" fillId="2" borderId="0" xfId="0" applyFont="1" applyFill="1" applyAlignment="1">
      <alignment horizontal="center"/>
    </xf>
    <xf numFmtId="0" fontId="15" fillId="3" borderId="1" xfId="0" applyFont="1" applyFill="1" applyBorder="1" applyAlignment="1">
      <alignment horizontal="center"/>
    </xf>
    <xf numFmtId="0" fontId="15" fillId="3" borderId="2" xfId="0" applyFont="1" applyFill="1" applyBorder="1" applyAlignment="1">
      <alignment horizontal="center"/>
    </xf>
    <xf numFmtId="0" fontId="23" fillId="8" borderId="5" xfId="0" applyFont="1" applyFill="1" applyBorder="1" applyAlignment="1">
      <alignment horizontal="center"/>
    </xf>
    <xf numFmtId="0" fontId="23" fillId="11" borderId="0" xfId="0" applyFont="1" applyFill="1" applyAlignment="1">
      <alignment horizontal="left" wrapText="1"/>
    </xf>
    <xf numFmtId="0" fontId="14" fillId="0" borderId="18" xfId="0" applyFont="1" applyBorder="1" applyAlignment="1">
      <alignment horizontal="center"/>
    </xf>
    <xf numFmtId="0" fontId="14" fillId="0" borderId="14" xfId="0" applyFont="1" applyFill="1" applyBorder="1"/>
    <xf numFmtId="169" fontId="0" fillId="0" borderId="15" xfId="0" applyNumberFormat="1" applyFill="1" applyBorder="1"/>
    <xf numFmtId="0" fontId="0" fillId="0" borderId="14" xfId="0" applyFill="1" applyBorder="1" applyAlignment="1">
      <alignment vertical="center"/>
    </xf>
  </cellXfs>
  <cellStyles count="25">
    <cellStyle name="Comma 2" xfId="2" xr:uid="{00000000-0005-0000-0000-000000000000}"/>
    <cellStyle name="Comma 3" xfId="4" xr:uid="{00000000-0005-0000-0000-000001000000}"/>
    <cellStyle name="Comma 3 2" xfId="17" xr:uid="{00000000-0005-0000-0000-000002000000}"/>
    <cellStyle name="Comma 3 2 2" xfId="24" xr:uid="{00000000-0005-0000-0000-000003000000}"/>
    <cellStyle name="Comma 4" xfId="22" xr:uid="{00000000-0005-0000-0000-000004000000}"/>
    <cellStyle name="Comma0" xfId="5" xr:uid="{00000000-0005-0000-0000-000005000000}"/>
    <cellStyle name="Currency 2" xfId="6" xr:uid="{00000000-0005-0000-0000-000006000000}"/>
    <cellStyle name="Currency 2 2" xfId="18" xr:uid="{00000000-0005-0000-0000-000007000000}"/>
    <cellStyle name="Currency 3" xfId="7" xr:uid="{00000000-0005-0000-0000-000008000000}"/>
    <cellStyle name="Currency 3 2" xfId="19" xr:uid="{00000000-0005-0000-0000-000009000000}"/>
    <cellStyle name="Currency 4" xfId="21" xr:uid="{00000000-0005-0000-0000-00000A000000}"/>
    <cellStyle name="Heading 1" xfId="15" builtinId="16"/>
    <cellStyle name="Normal" xfId="0" builtinId="0"/>
    <cellStyle name="Normal 2" xfId="1" xr:uid="{00000000-0005-0000-0000-00000D000000}"/>
    <cellStyle name="Normal 2 2" xfId="8" xr:uid="{00000000-0005-0000-0000-00000E000000}"/>
    <cellStyle name="Normal 2 2 2" xfId="23" xr:uid="{00000000-0005-0000-0000-00000F000000}"/>
    <cellStyle name="Normal 3" xfId="9" xr:uid="{00000000-0005-0000-0000-000010000000}"/>
    <cellStyle name="Normal 3 2" xfId="10" xr:uid="{00000000-0005-0000-0000-000011000000}"/>
    <cellStyle name="Normal 4" xfId="11" xr:uid="{00000000-0005-0000-0000-000012000000}"/>
    <cellStyle name="Normal 5" xfId="12" xr:uid="{00000000-0005-0000-0000-000013000000}"/>
    <cellStyle name="Normal 6" xfId="13" xr:uid="{00000000-0005-0000-0000-000014000000}"/>
    <cellStyle name="Normal 7" xfId="20" xr:uid="{00000000-0005-0000-0000-000015000000}"/>
    <cellStyle name="OPSKRIF" xfId="14" xr:uid="{00000000-0005-0000-0000-000016000000}"/>
    <cellStyle name="Per cent" xfId="16" builtinId="5"/>
    <cellStyle name="Percent 2" xfId="3" xr:uid="{00000000-0005-0000-0000-000018000000}"/>
  </cellStyles>
  <dxfs count="0"/>
  <tableStyles count="0" defaultTableStyle="TableStyleMedium9" defaultPivotStyle="PivotStyleLight16"/>
  <colors>
    <mruColors>
      <color rgb="FF0AF631"/>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424312</xdr:colOff>
      <xdr:row>23</xdr:row>
      <xdr:rowOff>80638</xdr:rowOff>
    </xdr:from>
    <xdr:to>
      <xdr:col>5</xdr:col>
      <xdr:colOff>848237</xdr:colOff>
      <xdr:row>26</xdr:row>
      <xdr:rowOff>95023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26029" y="8040225"/>
          <a:ext cx="1542078" cy="718407"/>
        </a:xfrm>
        <a:prstGeom prst="rect">
          <a:avLst/>
        </a:prstGeom>
      </xdr:spPr>
    </xdr:pic>
    <xdr:clientData/>
  </xdr:twoCellAnchor>
  <xdr:twoCellAnchor editAs="oneCell">
    <xdr:from>
      <xdr:col>0</xdr:col>
      <xdr:colOff>26504</xdr:colOff>
      <xdr:row>23</xdr:row>
      <xdr:rowOff>39756</xdr:rowOff>
    </xdr:from>
    <xdr:to>
      <xdr:col>1</xdr:col>
      <xdr:colOff>139148</xdr:colOff>
      <xdr:row>26</xdr:row>
      <xdr:rowOff>124874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26504" y="7858539"/>
          <a:ext cx="1729409" cy="77423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G81"/>
  <sheetViews>
    <sheetView view="pageBreakPreview" zoomScale="115" zoomScaleNormal="100" zoomScaleSheetLayoutView="115" workbookViewId="0">
      <selection activeCell="B9" sqref="B9:F9"/>
    </sheetView>
  </sheetViews>
  <sheetFormatPr baseColWidth="10" defaultColWidth="8.83203125" defaultRowHeight="15"/>
  <cols>
    <col min="1" max="1" width="23.5" customWidth="1"/>
    <col min="2" max="2" width="13.5" customWidth="1"/>
    <col min="3" max="3" width="10.5" customWidth="1"/>
    <col min="4" max="4" width="9.33203125" customWidth="1"/>
    <col min="5" max="5" width="16.6640625" customWidth="1"/>
    <col min="6" max="6" width="17.1640625" customWidth="1"/>
    <col min="7" max="7" width="11.6640625" customWidth="1"/>
  </cols>
  <sheetData>
    <row r="1" spans="1:7" ht="79.5" customHeight="1">
      <c r="A1" s="417" t="s">
        <v>441</v>
      </c>
      <c r="B1" s="418"/>
      <c r="C1" s="418"/>
      <c r="D1" s="418"/>
      <c r="E1" s="418"/>
      <c r="F1" s="419"/>
      <c r="G1" s="358"/>
    </row>
    <row r="2" spans="1:7">
      <c r="A2" s="360"/>
      <c r="F2" s="361"/>
    </row>
    <row r="3" spans="1:7" ht="78.75" customHeight="1">
      <c r="A3" s="420" t="s">
        <v>440</v>
      </c>
      <c r="B3" s="421"/>
      <c r="C3" s="421"/>
      <c r="D3" s="421"/>
      <c r="E3" s="421"/>
      <c r="F3" s="422"/>
      <c r="G3" s="359"/>
    </row>
    <row r="4" spans="1:7" ht="18">
      <c r="A4" s="367"/>
      <c r="B4" s="368"/>
      <c r="C4" s="368"/>
      <c r="D4" s="368"/>
      <c r="E4" s="368"/>
      <c r="F4" s="369"/>
      <c r="G4" s="359"/>
    </row>
    <row r="5" spans="1:7" ht="18">
      <c r="A5" s="423" t="s">
        <v>399</v>
      </c>
      <c r="B5" s="424"/>
      <c r="C5" s="424"/>
      <c r="D5" s="424"/>
      <c r="E5" s="424"/>
      <c r="F5" s="425"/>
      <c r="G5" s="359"/>
    </row>
    <row r="6" spans="1:7">
      <c r="A6" s="360"/>
      <c r="F6" s="361"/>
    </row>
    <row r="7" spans="1:7">
      <c r="A7" s="363" t="s">
        <v>401</v>
      </c>
      <c r="B7" s="387"/>
      <c r="C7" s="388"/>
      <c r="D7" s="388"/>
      <c r="E7" s="388"/>
      <c r="F7" s="389"/>
    </row>
    <row r="8" spans="1:7">
      <c r="A8" s="363"/>
      <c r="B8" s="387"/>
      <c r="C8" s="388"/>
      <c r="D8" s="388"/>
      <c r="E8" s="388"/>
      <c r="F8" s="389"/>
    </row>
    <row r="9" spans="1:7" ht="20.25" customHeight="1">
      <c r="A9" s="363" t="s">
        <v>402</v>
      </c>
      <c r="B9" s="434"/>
      <c r="C9" s="434"/>
      <c r="D9" s="434"/>
      <c r="E9" s="434"/>
      <c r="F9" s="435"/>
    </row>
    <row r="10" spans="1:7">
      <c r="A10" s="363" t="s">
        <v>403</v>
      </c>
      <c r="B10" s="390" t="s">
        <v>300</v>
      </c>
      <c r="C10" s="388"/>
      <c r="D10" s="388"/>
      <c r="E10" s="388"/>
      <c r="F10" s="389"/>
    </row>
    <row r="11" spans="1:7">
      <c r="A11" s="363"/>
      <c r="B11" s="390"/>
      <c r="C11" s="388"/>
      <c r="D11" s="388"/>
      <c r="E11" s="388"/>
      <c r="F11" s="389"/>
    </row>
    <row r="12" spans="1:7">
      <c r="A12" s="363" t="s">
        <v>404</v>
      </c>
      <c r="B12" s="390"/>
      <c r="C12" s="388"/>
      <c r="D12" s="388"/>
      <c r="E12" s="388"/>
      <c r="F12" s="389"/>
    </row>
    <row r="13" spans="1:7">
      <c r="A13" s="363"/>
      <c r="B13" s="390"/>
      <c r="C13" s="388"/>
      <c r="D13" s="388"/>
      <c r="E13" s="388"/>
      <c r="F13" s="389"/>
    </row>
    <row r="14" spans="1:7">
      <c r="A14" s="363" t="s">
        <v>405</v>
      </c>
      <c r="B14" s="390" t="s">
        <v>301</v>
      </c>
      <c r="C14" s="388"/>
      <c r="D14" s="388"/>
      <c r="E14" s="388"/>
      <c r="F14" s="389"/>
    </row>
    <row r="15" spans="1:7">
      <c r="A15" s="363"/>
      <c r="B15" s="366"/>
      <c r="C15" s="364"/>
      <c r="D15" s="364"/>
      <c r="E15" s="364"/>
      <c r="F15" s="365"/>
    </row>
    <row r="16" spans="1:7">
      <c r="A16" s="362"/>
      <c r="B16" s="330"/>
      <c r="F16" s="361"/>
    </row>
    <row r="17" spans="1:7">
      <c r="A17" s="362"/>
      <c r="B17" s="330"/>
      <c r="F17" s="361"/>
    </row>
    <row r="18" spans="1:7">
      <c r="A18" s="362"/>
      <c r="B18" s="330"/>
      <c r="F18" s="361"/>
    </row>
    <row r="19" spans="1:7" ht="41.25" customHeight="1">
      <c r="A19" s="428" t="s">
        <v>406</v>
      </c>
      <c r="B19" s="429"/>
      <c r="C19" s="429"/>
      <c r="D19" s="429"/>
      <c r="E19" s="429"/>
      <c r="F19" s="430"/>
    </row>
    <row r="20" spans="1:7">
      <c r="A20" s="362"/>
      <c r="B20" s="330"/>
      <c r="F20" s="361"/>
    </row>
    <row r="21" spans="1:7" ht="24">
      <c r="A21" s="431" t="s">
        <v>442</v>
      </c>
      <c r="B21" s="432"/>
      <c r="C21" s="432"/>
      <c r="D21" s="432"/>
      <c r="E21" s="432"/>
      <c r="F21" s="433"/>
    </row>
    <row r="22" spans="1:7">
      <c r="A22" s="360"/>
      <c r="F22" s="361"/>
    </row>
    <row r="23" spans="1:7">
      <c r="A23" s="391" t="s">
        <v>386</v>
      </c>
      <c r="B23" s="392"/>
      <c r="C23" s="392"/>
      <c r="D23" s="392"/>
      <c r="E23" s="426" t="s">
        <v>387</v>
      </c>
      <c r="F23" s="427"/>
      <c r="G23" s="105"/>
    </row>
    <row r="24" spans="1:7" ht="25.5" customHeight="1">
      <c r="A24" s="391"/>
      <c r="B24" s="393"/>
      <c r="C24" s="426"/>
      <c r="D24" s="426"/>
      <c r="E24" s="426"/>
      <c r="F24" s="427"/>
    </row>
    <row r="25" spans="1:7">
      <c r="A25" s="370"/>
      <c r="B25" s="371"/>
      <c r="C25" s="371"/>
      <c r="D25" s="371"/>
      <c r="E25" s="371"/>
      <c r="F25" s="372"/>
    </row>
    <row r="26" spans="1:7">
      <c r="A26" s="370"/>
      <c r="B26" s="371"/>
      <c r="C26" s="371"/>
      <c r="D26" s="371"/>
      <c r="E26" s="371"/>
      <c r="F26" s="372"/>
    </row>
    <row r="27" spans="1:7" ht="16" thickBot="1">
      <c r="A27" s="373"/>
      <c r="B27" s="374"/>
      <c r="C27" s="374"/>
      <c r="D27" s="374"/>
      <c r="E27" s="374"/>
      <c r="F27" s="375"/>
    </row>
    <row r="43" spans="4:4">
      <c r="D43" s="16"/>
    </row>
    <row r="44" spans="4:4">
      <c r="D44" s="16"/>
    </row>
    <row r="45" spans="4:4">
      <c r="D45" s="16"/>
    </row>
    <row r="46" spans="4:4">
      <c r="D46" s="16"/>
    </row>
    <row r="47" spans="4:4">
      <c r="D47" s="16"/>
    </row>
    <row r="48" spans="4:4">
      <c r="D48" s="16"/>
    </row>
    <row r="49" spans="4:4">
      <c r="D49" s="16"/>
    </row>
    <row r="50" spans="4:4">
      <c r="D50" s="16"/>
    </row>
    <row r="51" spans="4:4">
      <c r="D51" s="16"/>
    </row>
    <row r="81" spans="5:5">
      <c r="E81">
        <v>1</v>
      </c>
    </row>
  </sheetData>
  <mergeCells count="9">
    <mergeCell ref="A1:F1"/>
    <mergeCell ref="A3:F3"/>
    <mergeCell ref="A5:F5"/>
    <mergeCell ref="E24:F24"/>
    <mergeCell ref="A19:F19"/>
    <mergeCell ref="A21:F21"/>
    <mergeCell ref="C24:D24"/>
    <mergeCell ref="E23:F23"/>
    <mergeCell ref="B9:F9"/>
  </mergeCells>
  <pageMargins left="0.70866141732283472" right="0.70866141732283472" top="0.74803149606299213" bottom="0.74803149606299213" header="0.31496062992125984" footer="0.31496062992125984"/>
  <pageSetup paperSize="9" scale="90"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AF631"/>
    <pageSetUpPr fitToPage="1"/>
  </sheetPr>
  <dimension ref="A1:H196"/>
  <sheetViews>
    <sheetView view="pageBreakPreview" zoomScaleNormal="100" zoomScaleSheetLayoutView="100" zoomScalePageLayoutView="80" workbookViewId="0">
      <selection activeCell="D15" sqref="D15"/>
    </sheetView>
  </sheetViews>
  <sheetFormatPr baseColWidth="10" defaultColWidth="9.1640625" defaultRowHeight="16"/>
  <cols>
    <col min="1" max="1" width="13.5" style="4" customWidth="1"/>
    <col min="2" max="2" width="51.6640625" style="6" customWidth="1"/>
    <col min="3" max="3" width="22.33203125" style="7" customWidth="1"/>
    <col min="4" max="4" width="18" style="7" customWidth="1"/>
    <col min="5" max="5" width="19.5" style="1" customWidth="1"/>
    <col min="6" max="6" width="19.83203125" style="2" customWidth="1"/>
    <col min="7" max="7" width="9.1640625" style="2"/>
    <col min="8" max="8" width="16.33203125" style="3" customWidth="1"/>
    <col min="9" max="16384" width="9.1640625" style="3"/>
  </cols>
  <sheetData>
    <row r="1" spans="1:8" ht="53.25" customHeight="1">
      <c r="A1" s="436" t="str">
        <f>COVER!A3</f>
        <v>CONSTRUCT OF A FIRE HYDRANT SYSTEM FOR UNIVERSITY OF NAMIBIA, HIFIKEPUNYE POHAMBA CAMPUS, ONGWEDIVA</v>
      </c>
      <c r="B1" s="437"/>
      <c r="C1" s="438"/>
      <c r="D1" s="199"/>
    </row>
    <row r="2" spans="1:8" ht="20" customHeight="1">
      <c r="A2" s="439" t="s">
        <v>299</v>
      </c>
      <c r="B2" s="440"/>
      <c r="C2" s="407">
        <f>COVER!B7</f>
        <v>0</v>
      </c>
      <c r="D2" s="200"/>
    </row>
    <row r="3" spans="1:8" ht="20" customHeight="1">
      <c r="A3" s="110"/>
      <c r="B3" s="111" t="s">
        <v>352</v>
      </c>
      <c r="C3" s="112"/>
      <c r="D3" s="75"/>
      <c r="E3" s="5"/>
    </row>
    <row r="4" spans="1:8" ht="20" customHeight="1">
      <c r="A4" s="110"/>
      <c r="B4" s="113"/>
      <c r="C4" s="112"/>
      <c r="D4" s="75"/>
      <c r="E4" s="5"/>
    </row>
    <row r="5" spans="1:8" ht="17">
      <c r="A5" s="114" t="s">
        <v>307</v>
      </c>
      <c r="B5" s="115" t="s">
        <v>308</v>
      </c>
      <c r="C5" s="116" t="s">
        <v>309</v>
      </c>
      <c r="D5" s="201"/>
      <c r="E5" s="101"/>
    </row>
    <row r="6" spans="1:8" ht="20" customHeight="1">
      <c r="A6" s="117">
        <v>1</v>
      </c>
      <c r="B6" s="118" t="s">
        <v>98</v>
      </c>
      <c r="C6" s="119"/>
      <c r="D6" s="120"/>
      <c r="E6" s="202"/>
      <c r="F6" s="326"/>
      <c r="H6" s="325"/>
    </row>
    <row r="7" spans="1:8" ht="20" customHeight="1">
      <c r="A7" s="117">
        <v>2</v>
      </c>
      <c r="B7" s="121" t="s">
        <v>47</v>
      </c>
      <c r="C7" s="119"/>
      <c r="D7" s="202"/>
      <c r="E7" s="120"/>
      <c r="F7" s="3"/>
      <c r="H7" s="325"/>
    </row>
    <row r="8" spans="1:8" ht="20" customHeight="1">
      <c r="A8" s="117">
        <v>3</v>
      </c>
      <c r="B8" s="118" t="s">
        <v>322</v>
      </c>
      <c r="C8" s="119"/>
      <c r="D8" s="202"/>
      <c r="E8" s="120"/>
      <c r="F8" s="326"/>
      <c r="H8" s="325"/>
    </row>
    <row r="9" spans="1:8" ht="20" customHeight="1">
      <c r="A9" s="117">
        <v>4</v>
      </c>
      <c r="B9" s="118" t="s">
        <v>331</v>
      </c>
      <c r="C9" s="119"/>
      <c r="D9" s="202"/>
      <c r="E9" s="120"/>
      <c r="F9" s="326"/>
      <c r="H9" s="325"/>
    </row>
    <row r="10" spans="1:8" ht="15">
      <c r="A10" s="117"/>
      <c r="B10" s="460" t="s">
        <v>449</v>
      </c>
      <c r="C10" s="461"/>
      <c r="D10" s="203"/>
      <c r="E10" s="2"/>
      <c r="F10" s="326"/>
      <c r="H10" s="325"/>
    </row>
    <row r="11" spans="1:8" ht="15">
      <c r="A11" s="117"/>
      <c r="B11" s="460" t="s">
        <v>450</v>
      </c>
      <c r="C11" s="461"/>
      <c r="D11"/>
      <c r="E11" s="5"/>
      <c r="F11" s="327"/>
    </row>
    <row r="12" spans="1:8">
      <c r="A12" s="117"/>
      <c r="B12" s="460" t="s">
        <v>451</v>
      </c>
      <c r="C12" s="461"/>
      <c r="E12" s="5"/>
    </row>
    <row r="13" spans="1:8">
      <c r="A13" s="117"/>
      <c r="B13" s="460" t="s">
        <v>452</v>
      </c>
      <c r="C13" s="461"/>
      <c r="E13" s="5"/>
    </row>
    <row r="14" spans="1:8" ht="15">
      <c r="A14" s="117"/>
      <c r="B14" s="462" t="s">
        <v>310</v>
      </c>
      <c r="C14" s="461"/>
      <c r="D14" s="3"/>
      <c r="E14" s="5"/>
    </row>
    <row r="15" spans="1:8" ht="17" thickBot="1">
      <c r="A15" s="122"/>
      <c r="B15" s="123" t="s">
        <v>311</v>
      </c>
      <c r="C15" s="459" t="s">
        <v>453</v>
      </c>
      <c r="E15" s="5"/>
    </row>
    <row r="16" spans="1:8">
      <c r="B16" s="406"/>
      <c r="E16" s="5"/>
    </row>
    <row r="17" spans="2:5">
      <c r="B17" s="406"/>
      <c r="E17" s="5"/>
    </row>
    <row r="18" spans="2:5">
      <c r="B18" s="3"/>
      <c r="E18" s="5"/>
    </row>
    <row r="19" spans="2:5">
      <c r="E19" s="5"/>
    </row>
    <row r="20" spans="2:5">
      <c r="E20" s="5"/>
    </row>
    <row r="21" spans="2:5">
      <c r="E21" s="5"/>
    </row>
    <row r="22" spans="2:5">
      <c r="E22" s="5"/>
    </row>
    <row r="23" spans="2:5">
      <c r="E23" s="5"/>
    </row>
    <row r="24" spans="2:5">
      <c r="E24" s="5"/>
    </row>
    <row r="25" spans="2:5">
      <c r="E25" s="5"/>
    </row>
    <row r="26" spans="2:5">
      <c r="E26" s="5"/>
    </row>
    <row r="27" spans="2:5">
      <c r="E27" s="5"/>
    </row>
    <row r="28" spans="2:5">
      <c r="E28" s="5"/>
    </row>
    <row r="29" spans="2:5">
      <c r="E29" s="5"/>
    </row>
    <row r="30" spans="2:5">
      <c r="E30" s="5"/>
    </row>
    <row r="31" spans="2:5">
      <c r="E31" s="5"/>
    </row>
    <row r="32" spans="2:5">
      <c r="E32" s="5"/>
    </row>
    <row r="33" spans="4:5">
      <c r="E33" s="5"/>
    </row>
    <row r="34" spans="4:5">
      <c r="E34" s="5"/>
    </row>
    <row r="35" spans="4:5">
      <c r="E35" s="5"/>
    </row>
    <row r="36" spans="4:5">
      <c r="E36" s="5"/>
    </row>
    <row r="37" spans="4:5">
      <c r="E37" s="5"/>
    </row>
    <row r="38" spans="4:5">
      <c r="E38" s="5"/>
    </row>
    <row r="39" spans="4:5">
      <c r="E39" s="5"/>
    </row>
    <row r="40" spans="4:5">
      <c r="E40" s="5"/>
    </row>
    <row r="41" spans="4:5">
      <c r="E41" s="5"/>
    </row>
    <row r="42" spans="4:5">
      <c r="D42" s="416"/>
      <c r="E42" s="5"/>
    </row>
    <row r="43" spans="4:5">
      <c r="D43" s="416"/>
      <c r="E43" s="5"/>
    </row>
    <row r="44" spans="4:5">
      <c r="D44" s="416"/>
      <c r="E44" s="5"/>
    </row>
    <row r="45" spans="4:5">
      <c r="D45" s="416"/>
      <c r="E45" s="5"/>
    </row>
    <row r="46" spans="4:5">
      <c r="D46" s="416"/>
      <c r="E46" s="5"/>
    </row>
    <row r="47" spans="4:5">
      <c r="D47" s="416"/>
      <c r="E47" s="5"/>
    </row>
    <row r="48" spans="4:5">
      <c r="D48" s="416"/>
      <c r="E48" s="5"/>
    </row>
    <row r="49" spans="4:5">
      <c r="D49" s="416"/>
      <c r="E49" s="5"/>
    </row>
    <row r="50" spans="4:5">
      <c r="D50" s="416"/>
      <c r="E50" s="5"/>
    </row>
    <row r="51" spans="4:5">
      <c r="E51" s="5"/>
    </row>
    <row r="52" spans="4:5">
      <c r="E52" s="5"/>
    </row>
    <row r="53" spans="4:5">
      <c r="E53" s="5"/>
    </row>
    <row r="54" spans="4:5">
      <c r="E54" s="5"/>
    </row>
    <row r="55" spans="4:5">
      <c r="E55" s="5"/>
    </row>
    <row r="56" spans="4:5">
      <c r="E56" s="5"/>
    </row>
    <row r="57" spans="4:5">
      <c r="E57" s="5"/>
    </row>
    <row r="58" spans="4:5">
      <c r="E58" s="5"/>
    </row>
    <row r="59" spans="4:5">
      <c r="E59" s="5"/>
    </row>
    <row r="60" spans="4:5">
      <c r="E60" s="5"/>
    </row>
    <row r="61" spans="4:5">
      <c r="E61" s="5"/>
    </row>
    <row r="62" spans="4:5">
      <c r="E62" s="5"/>
    </row>
    <row r="63" spans="4:5">
      <c r="E63" s="5"/>
    </row>
    <row r="64" spans="4:5">
      <c r="E64" s="5"/>
    </row>
    <row r="65" spans="5:5">
      <c r="E65" s="5"/>
    </row>
    <row r="66" spans="5:5">
      <c r="E66" s="5"/>
    </row>
    <row r="67" spans="5:5">
      <c r="E67" s="5"/>
    </row>
    <row r="68" spans="5:5">
      <c r="E68" s="5"/>
    </row>
    <row r="69" spans="5:5">
      <c r="E69" s="5"/>
    </row>
    <row r="70" spans="5:5">
      <c r="E70" s="5"/>
    </row>
    <row r="71" spans="5:5">
      <c r="E71" s="5"/>
    </row>
    <row r="72" spans="5:5">
      <c r="E72" s="5"/>
    </row>
    <row r="73" spans="5:5">
      <c r="E73" s="5"/>
    </row>
    <row r="74" spans="5:5">
      <c r="E74" s="5"/>
    </row>
    <row r="75" spans="5:5">
      <c r="E75" s="5"/>
    </row>
    <row r="76" spans="5:5">
      <c r="E76" s="5"/>
    </row>
    <row r="77" spans="5:5">
      <c r="E77" s="5"/>
    </row>
    <row r="78" spans="5:5">
      <c r="E78" s="5"/>
    </row>
    <row r="79" spans="5:5">
      <c r="E79" s="5"/>
    </row>
    <row r="80" spans="5:5">
      <c r="E80" s="5">
        <v>1</v>
      </c>
    </row>
    <row r="81" spans="5:5">
      <c r="E81" s="5"/>
    </row>
    <row r="82" spans="5:5">
      <c r="E82" s="5"/>
    </row>
    <row r="83" spans="5:5">
      <c r="E83" s="5"/>
    </row>
    <row r="84" spans="5:5">
      <c r="E84" s="5"/>
    </row>
    <row r="85" spans="5:5">
      <c r="E85" s="5"/>
    </row>
    <row r="86" spans="5:5">
      <c r="E86" s="5"/>
    </row>
    <row r="87" spans="5:5">
      <c r="E87" s="5"/>
    </row>
    <row r="88" spans="5:5">
      <c r="E88" s="5"/>
    </row>
    <row r="89" spans="5:5">
      <c r="E89" s="5"/>
    </row>
    <row r="90" spans="5:5">
      <c r="E90" s="5"/>
    </row>
    <row r="91" spans="5:5">
      <c r="E91" s="5"/>
    </row>
    <row r="92" spans="5:5">
      <c r="E92" s="5"/>
    </row>
    <row r="93" spans="5:5">
      <c r="E93" s="5"/>
    </row>
    <row r="94" spans="5:5">
      <c r="E94" s="5"/>
    </row>
    <row r="95" spans="5:5">
      <c r="E95" s="5"/>
    </row>
    <row r="96" spans="5:5">
      <c r="E96" s="5"/>
    </row>
    <row r="97" spans="5:5">
      <c r="E97" s="5"/>
    </row>
    <row r="98" spans="5:5">
      <c r="E98" s="5"/>
    </row>
    <row r="99" spans="5:5">
      <c r="E99" s="5"/>
    </row>
    <row r="100" spans="5:5">
      <c r="E100" s="5"/>
    </row>
    <row r="101" spans="5:5">
      <c r="E101" s="5"/>
    </row>
    <row r="102" spans="5:5">
      <c r="E102" s="5"/>
    </row>
    <row r="103" spans="5:5">
      <c r="E103" s="5"/>
    </row>
    <row r="104" spans="5:5">
      <c r="E104" s="5"/>
    </row>
    <row r="105" spans="5:5">
      <c r="E105" s="5"/>
    </row>
    <row r="106" spans="5:5">
      <c r="E106" s="5"/>
    </row>
    <row r="107" spans="5:5">
      <c r="E107" s="5"/>
    </row>
    <row r="108" spans="5:5">
      <c r="E108" s="5"/>
    </row>
    <row r="109" spans="5:5">
      <c r="E109" s="5"/>
    </row>
    <row r="110" spans="5:5">
      <c r="E110" s="5"/>
    </row>
    <row r="111" spans="5:5">
      <c r="E111" s="5"/>
    </row>
    <row r="112" spans="5:5">
      <c r="E112" s="5"/>
    </row>
    <row r="113" spans="5:5">
      <c r="E113" s="5"/>
    </row>
    <row r="114" spans="5:5">
      <c r="E114" s="5"/>
    </row>
    <row r="115" spans="5:5">
      <c r="E115" s="5"/>
    </row>
    <row r="116" spans="5:5">
      <c r="E116" s="5"/>
    </row>
    <row r="117" spans="5:5">
      <c r="E117" s="5"/>
    </row>
    <row r="118" spans="5:5">
      <c r="E118" s="5"/>
    </row>
    <row r="119" spans="5:5">
      <c r="E119" s="5"/>
    </row>
    <row r="120" spans="5:5">
      <c r="E120" s="5"/>
    </row>
    <row r="121" spans="5:5">
      <c r="E121" s="5"/>
    </row>
    <row r="122" spans="5:5">
      <c r="E122" s="5"/>
    </row>
    <row r="123" spans="5:5">
      <c r="E123" s="5"/>
    </row>
    <row r="124" spans="5:5">
      <c r="E124" s="5"/>
    </row>
    <row r="125" spans="5:5">
      <c r="E125" s="5"/>
    </row>
    <row r="126" spans="5:5">
      <c r="E126" s="5"/>
    </row>
    <row r="127" spans="5:5">
      <c r="E127" s="5"/>
    </row>
    <row r="128" spans="5:5">
      <c r="E128" s="5"/>
    </row>
    <row r="129" spans="5:5">
      <c r="E129" s="5"/>
    </row>
    <row r="130" spans="5:5">
      <c r="E130" s="5"/>
    </row>
    <row r="131" spans="5:5">
      <c r="E131" s="5"/>
    </row>
    <row r="132" spans="5:5">
      <c r="E132" s="5"/>
    </row>
    <row r="133" spans="5:5">
      <c r="E133" s="5"/>
    </row>
    <row r="134" spans="5:5">
      <c r="E134" s="5"/>
    </row>
    <row r="135" spans="5:5">
      <c r="E135" s="5"/>
    </row>
    <row r="136" spans="5:5">
      <c r="E136" s="5"/>
    </row>
    <row r="137" spans="5:5">
      <c r="E137" s="5"/>
    </row>
    <row r="138" spans="5:5">
      <c r="E138" s="5"/>
    </row>
    <row r="139" spans="5:5">
      <c r="E139" s="5"/>
    </row>
    <row r="140" spans="5:5">
      <c r="E140" s="5"/>
    </row>
    <row r="141" spans="5:5">
      <c r="E141" s="5"/>
    </row>
    <row r="142" spans="5:5">
      <c r="E142" s="5"/>
    </row>
    <row r="143" spans="5:5">
      <c r="E143" s="5"/>
    </row>
    <row r="144" spans="5:5">
      <c r="E144" s="5"/>
    </row>
    <row r="145" spans="5:5">
      <c r="E145" s="5"/>
    </row>
    <row r="146" spans="5:5">
      <c r="E146" s="5"/>
    </row>
    <row r="147" spans="5:5">
      <c r="E147" s="5"/>
    </row>
    <row r="148" spans="5:5">
      <c r="E148" s="5"/>
    </row>
    <row r="149" spans="5:5">
      <c r="E149" s="5"/>
    </row>
    <row r="150" spans="5:5">
      <c r="E150" s="5"/>
    </row>
    <row r="151" spans="5:5">
      <c r="E151" s="5"/>
    </row>
    <row r="152" spans="5:5">
      <c r="E152" s="5"/>
    </row>
    <row r="153" spans="5:5">
      <c r="E153" s="5"/>
    </row>
    <row r="154" spans="5:5">
      <c r="E154" s="5"/>
    </row>
    <row r="155" spans="5:5">
      <c r="E155" s="5"/>
    </row>
    <row r="156" spans="5:5">
      <c r="E156" s="5"/>
    </row>
    <row r="157" spans="5:5">
      <c r="E157" s="5"/>
    </row>
    <row r="158" spans="5:5">
      <c r="E158" s="5"/>
    </row>
    <row r="159" spans="5:5">
      <c r="E159" s="5"/>
    </row>
    <row r="160" spans="5:5">
      <c r="E160" s="5"/>
    </row>
    <row r="161" spans="5:5">
      <c r="E161" s="5"/>
    </row>
    <row r="162" spans="5:5">
      <c r="E162" s="5"/>
    </row>
    <row r="163" spans="5:5">
      <c r="E163" s="5"/>
    </row>
    <row r="164" spans="5:5">
      <c r="E164" s="5"/>
    </row>
    <row r="165" spans="5:5">
      <c r="E165" s="5"/>
    </row>
    <row r="166" spans="5:5">
      <c r="E166" s="5"/>
    </row>
    <row r="167" spans="5:5">
      <c r="E167" s="5"/>
    </row>
    <row r="168" spans="5:5">
      <c r="E168" s="5"/>
    </row>
    <row r="169" spans="5:5">
      <c r="E169" s="5"/>
    </row>
    <row r="170" spans="5:5">
      <c r="E170" s="5"/>
    </row>
    <row r="171" spans="5:5">
      <c r="E171" s="5"/>
    </row>
    <row r="172" spans="5:5">
      <c r="E172" s="5"/>
    </row>
    <row r="173" spans="5:5">
      <c r="E173" s="5"/>
    </row>
    <row r="174" spans="5:5">
      <c r="E174" s="5"/>
    </row>
    <row r="175" spans="5:5">
      <c r="E175" s="5"/>
    </row>
    <row r="176" spans="5:5">
      <c r="E176" s="5"/>
    </row>
    <row r="177" spans="5:5">
      <c r="E177" s="5"/>
    </row>
    <row r="178" spans="5:5">
      <c r="E178" s="5"/>
    </row>
    <row r="179" spans="5:5">
      <c r="E179" s="5"/>
    </row>
    <row r="180" spans="5:5">
      <c r="E180" s="5"/>
    </row>
    <row r="181" spans="5:5">
      <c r="E181" s="5"/>
    </row>
    <row r="182" spans="5:5">
      <c r="E182" s="5"/>
    </row>
    <row r="183" spans="5:5">
      <c r="E183" s="5"/>
    </row>
    <row r="184" spans="5:5">
      <c r="E184" s="5"/>
    </row>
    <row r="185" spans="5:5">
      <c r="E185" s="5"/>
    </row>
    <row r="186" spans="5:5">
      <c r="E186" s="5"/>
    </row>
    <row r="187" spans="5:5">
      <c r="E187" s="5"/>
    </row>
    <row r="188" spans="5:5">
      <c r="E188" s="5"/>
    </row>
    <row r="189" spans="5:5">
      <c r="E189" s="5"/>
    </row>
    <row r="190" spans="5:5">
      <c r="E190" s="5"/>
    </row>
    <row r="191" spans="5:5">
      <c r="E191" s="5"/>
    </row>
    <row r="192" spans="5:5">
      <c r="E192" s="5"/>
    </row>
    <row r="193" spans="5:5">
      <c r="E193" s="5"/>
    </row>
    <row r="194" spans="5:5">
      <c r="E194" s="5"/>
    </row>
    <row r="195" spans="5:5">
      <c r="E195" s="5"/>
    </row>
    <row r="196" spans="5:5">
      <c r="E196" s="5"/>
    </row>
  </sheetData>
  <sheetProtection selectLockedCells="1" selectUnlockedCells="1"/>
  <mergeCells count="2">
    <mergeCell ref="A1:C1"/>
    <mergeCell ref="A2:B2"/>
  </mergeCells>
  <printOptions horizontalCentered="1"/>
  <pageMargins left="0.51" right="0.23622047244094491" top="1.1811023622047245" bottom="0.6692913385826772" header="0.51181102362204722" footer="0.51181102362204722"/>
  <pageSetup paperSize="9" firstPageNumber="3" orientation="portrait" useFirstPageNumber="1" horizontalDpi="4294967293" verticalDpi="4294967293" r:id="rId1"/>
  <headerFooter scaleWithDoc="0" alignWithMargins="0">
    <oddHeader xml:space="preserve">&amp;R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AF631"/>
  </sheetPr>
  <dimension ref="A1:Y124"/>
  <sheetViews>
    <sheetView view="pageBreakPreview" topLeftCell="A15" zoomScaleNormal="70" zoomScaleSheetLayoutView="100" workbookViewId="0">
      <selection activeCell="E19" sqref="E19"/>
    </sheetView>
  </sheetViews>
  <sheetFormatPr baseColWidth="10" defaultColWidth="8.83203125" defaultRowHeight="15"/>
  <cols>
    <col min="1" max="1" width="23.6640625" bestFit="1" customWidth="1"/>
    <col min="2" max="2" width="8.5" style="26" customWidth="1"/>
    <col min="3" max="3" width="8.5" customWidth="1"/>
    <col min="4" max="4" width="10" customWidth="1"/>
    <col min="5" max="5" width="12.83203125" customWidth="1"/>
    <col min="6" max="6" width="15.5" customWidth="1"/>
    <col min="7" max="7" width="8.83203125" customWidth="1"/>
    <col min="8" max="8" width="7.5" customWidth="1"/>
    <col min="9" max="9" width="6.5" customWidth="1"/>
    <col min="10" max="10" width="16.5" customWidth="1"/>
    <col min="11" max="11" width="3" customWidth="1"/>
    <col min="12" max="12" width="27.6640625" customWidth="1"/>
    <col min="13" max="13" width="7" customWidth="1"/>
    <col min="14" max="14" width="12.1640625" customWidth="1"/>
    <col min="15" max="15" width="6" customWidth="1"/>
    <col min="16" max="16" width="11.6640625" customWidth="1"/>
    <col min="17" max="17" width="5" customWidth="1"/>
    <col min="18" max="18" width="20.5" customWidth="1"/>
    <col min="19" max="19" width="4.6640625" bestFit="1" customWidth="1"/>
    <col min="20" max="20" width="15.83203125" customWidth="1"/>
    <col min="21" max="21" width="6.33203125" customWidth="1"/>
    <col min="22" max="22" width="20.5" customWidth="1"/>
    <col min="23" max="23" width="4.5" customWidth="1"/>
    <col min="24" max="24" width="16.6640625" bestFit="1" customWidth="1"/>
    <col min="25" max="25" width="9.1640625" customWidth="1"/>
  </cols>
  <sheetData>
    <row r="1" spans="1:25" ht="25" customHeight="1">
      <c r="A1" s="15" t="s">
        <v>66</v>
      </c>
      <c r="B1" s="452">
        <v>44690</v>
      </c>
      <c r="C1" s="452"/>
      <c r="D1" s="16"/>
      <c r="E1" s="16"/>
      <c r="F1" s="16"/>
    </row>
    <row r="2" spans="1:25" ht="16">
      <c r="A2" s="453" t="s">
        <v>67</v>
      </c>
      <c r="B2" s="454"/>
      <c r="C2" s="454"/>
      <c r="L2" s="96" t="s">
        <v>219</v>
      </c>
      <c r="M2" s="97" t="s">
        <v>43</v>
      </c>
      <c r="N2" s="96" t="s">
        <v>279</v>
      </c>
      <c r="O2" s="97" t="s">
        <v>43</v>
      </c>
      <c r="P2" s="98" t="s">
        <v>247</v>
      </c>
      <c r="Q2" s="96" t="s">
        <v>43</v>
      </c>
      <c r="R2" s="96" t="s">
        <v>250</v>
      </c>
      <c r="S2" s="96" t="s">
        <v>43</v>
      </c>
      <c r="T2" s="96" t="s">
        <v>255</v>
      </c>
      <c r="U2" s="99" t="s">
        <v>43</v>
      </c>
      <c r="V2" s="96" t="s">
        <v>278</v>
      </c>
      <c r="W2" s="96" t="s">
        <v>43</v>
      </c>
      <c r="X2" s="96" t="s">
        <v>262</v>
      </c>
      <c r="Y2" s="96" t="s">
        <v>43</v>
      </c>
    </row>
    <row r="3" spans="1:25" ht="16">
      <c r="A3" s="17"/>
      <c r="B3" s="18"/>
      <c r="C3" s="376"/>
      <c r="D3" s="376"/>
      <c r="E3" s="376"/>
      <c r="F3" s="376"/>
      <c r="G3" s="376"/>
      <c r="H3" s="376"/>
      <c r="L3" s="89" t="s">
        <v>220</v>
      </c>
      <c r="M3" s="94">
        <v>0</v>
      </c>
      <c r="N3" s="92" t="s">
        <v>244</v>
      </c>
      <c r="O3" s="95"/>
      <c r="P3" s="92" t="s">
        <v>248</v>
      </c>
      <c r="Q3" s="95"/>
      <c r="R3" s="13" t="s">
        <v>251</v>
      </c>
      <c r="S3" s="95"/>
      <c r="T3" s="13" t="s">
        <v>245</v>
      </c>
      <c r="U3" s="377"/>
      <c r="V3" s="13" t="s">
        <v>261</v>
      </c>
      <c r="W3" s="95"/>
      <c r="X3" s="13" t="s">
        <v>246</v>
      </c>
      <c r="Y3" s="95"/>
    </row>
    <row r="4" spans="1:25" ht="16">
      <c r="A4" s="451" t="s">
        <v>82</v>
      </c>
      <c r="B4" s="451"/>
      <c r="C4" s="451"/>
      <c r="D4" s="451"/>
      <c r="E4" s="451"/>
      <c r="F4" s="451"/>
      <c r="G4" s="451"/>
      <c r="H4" s="451"/>
      <c r="I4" s="451"/>
      <c r="J4" s="27" t="s">
        <v>84</v>
      </c>
      <c r="L4" s="89" t="s">
        <v>221</v>
      </c>
      <c r="M4" s="94">
        <v>0</v>
      </c>
      <c r="N4" s="92" t="s">
        <v>214</v>
      </c>
      <c r="O4" s="95"/>
      <c r="P4" s="92" t="s">
        <v>249</v>
      </c>
      <c r="Q4" s="95"/>
      <c r="R4" s="13" t="s">
        <v>252</v>
      </c>
      <c r="S4" s="95"/>
      <c r="T4" s="13" t="s">
        <v>217</v>
      </c>
      <c r="U4" s="377">
        <v>36</v>
      </c>
      <c r="V4" s="13" t="s">
        <v>260</v>
      </c>
      <c r="W4" s="95"/>
      <c r="X4" s="13" t="s">
        <v>245</v>
      </c>
      <c r="Y4" s="95">
        <v>0</v>
      </c>
    </row>
    <row r="5" spans="1:25" ht="16">
      <c r="A5" s="10" t="s">
        <v>79</v>
      </c>
      <c r="B5" s="12" t="s">
        <v>81</v>
      </c>
      <c r="C5" s="20">
        <v>200</v>
      </c>
      <c r="D5" s="20">
        <v>160</v>
      </c>
      <c r="E5" s="20">
        <v>110</v>
      </c>
      <c r="F5" s="20">
        <v>90</v>
      </c>
      <c r="G5" s="20">
        <v>75</v>
      </c>
      <c r="H5" s="20">
        <v>63</v>
      </c>
      <c r="I5" s="20">
        <v>50</v>
      </c>
      <c r="J5" s="31"/>
      <c r="K5" s="26"/>
      <c r="L5" s="89" t="s">
        <v>222</v>
      </c>
      <c r="M5" s="94">
        <v>0</v>
      </c>
      <c r="N5" s="92" t="s">
        <v>215</v>
      </c>
      <c r="O5" s="95">
        <v>13</v>
      </c>
      <c r="P5" s="92" t="s">
        <v>216</v>
      </c>
      <c r="Q5" s="95">
        <v>0</v>
      </c>
      <c r="R5" s="13" t="s">
        <v>253</v>
      </c>
      <c r="S5" s="95">
        <v>1</v>
      </c>
      <c r="T5" s="13" t="s">
        <v>216</v>
      </c>
      <c r="U5" s="377"/>
      <c r="V5" s="13" t="s">
        <v>259</v>
      </c>
      <c r="W5" s="95">
        <v>0</v>
      </c>
      <c r="X5" s="13" t="s">
        <v>217</v>
      </c>
      <c r="Y5" s="95">
        <v>36</v>
      </c>
    </row>
    <row r="6" spans="1:25" ht="16">
      <c r="A6" s="10" t="s">
        <v>80</v>
      </c>
      <c r="B6" s="19" t="s">
        <v>41</v>
      </c>
      <c r="C6" s="20">
        <v>0</v>
      </c>
      <c r="D6" s="20">
        <v>4140</v>
      </c>
      <c r="E6" s="20">
        <v>300</v>
      </c>
      <c r="F6" s="20">
        <v>1200</v>
      </c>
      <c r="G6" s="20">
        <v>0</v>
      </c>
      <c r="H6" s="20"/>
      <c r="I6" s="20"/>
      <c r="J6" s="29">
        <f>SUM(C6:I6)</f>
        <v>5640</v>
      </c>
      <c r="K6" s="24"/>
      <c r="L6" s="89" t="s">
        <v>223</v>
      </c>
      <c r="M6" s="94">
        <v>0</v>
      </c>
      <c r="N6" s="92" t="s">
        <v>216</v>
      </c>
      <c r="O6" s="95">
        <v>0</v>
      </c>
      <c r="P6" s="92" t="s">
        <v>217</v>
      </c>
      <c r="Q6" s="95">
        <v>0</v>
      </c>
      <c r="R6" s="13" t="s">
        <v>329</v>
      </c>
      <c r="S6" s="95">
        <v>33</v>
      </c>
      <c r="T6" s="13" t="s">
        <v>215</v>
      </c>
      <c r="U6" s="377"/>
      <c r="V6" s="13" t="s">
        <v>258</v>
      </c>
      <c r="W6" s="95"/>
      <c r="X6" s="13" t="s">
        <v>216</v>
      </c>
      <c r="Y6" s="95">
        <v>0</v>
      </c>
    </row>
    <row r="7" spans="1:25" ht="16">
      <c r="A7" s="21" t="s">
        <v>68</v>
      </c>
      <c r="B7" s="19" t="s">
        <v>69</v>
      </c>
      <c r="C7" s="102"/>
      <c r="D7" s="102"/>
      <c r="E7" s="102"/>
      <c r="F7" s="102"/>
      <c r="G7" s="102"/>
      <c r="H7" s="102"/>
      <c r="I7" s="102"/>
      <c r="J7" s="31"/>
      <c r="K7" s="24"/>
      <c r="L7" s="90" t="s">
        <v>224</v>
      </c>
      <c r="M7" s="94">
        <v>2</v>
      </c>
      <c r="N7" s="92" t="s">
        <v>217</v>
      </c>
      <c r="O7" s="95">
        <v>0</v>
      </c>
      <c r="P7" s="92" t="s">
        <v>245</v>
      </c>
      <c r="Q7" s="95">
        <v>0</v>
      </c>
      <c r="R7" s="13" t="s">
        <v>254</v>
      </c>
      <c r="S7" s="95">
        <v>1</v>
      </c>
      <c r="T7" s="13" t="s">
        <v>214</v>
      </c>
      <c r="U7" s="377"/>
      <c r="V7" s="13" t="s">
        <v>282</v>
      </c>
      <c r="W7" s="95"/>
      <c r="X7" s="13" t="s">
        <v>215</v>
      </c>
      <c r="Y7" s="95">
        <v>0</v>
      </c>
    </row>
    <row r="8" spans="1:25" ht="16">
      <c r="A8" s="10" t="s">
        <v>70</v>
      </c>
      <c r="B8" s="19" t="s">
        <v>69</v>
      </c>
      <c r="C8" s="102"/>
      <c r="D8" s="102"/>
      <c r="E8" s="102"/>
      <c r="F8" s="102"/>
      <c r="G8" s="102"/>
      <c r="H8" s="102"/>
      <c r="I8" s="102"/>
      <c r="J8" s="29">
        <f>SUM(D8:I8)</f>
        <v>0</v>
      </c>
      <c r="K8" s="24"/>
      <c r="L8" s="90" t="s">
        <v>443</v>
      </c>
      <c r="M8" s="94">
        <v>21</v>
      </c>
      <c r="N8" s="92" t="s">
        <v>245</v>
      </c>
      <c r="O8" s="95"/>
      <c r="P8" s="92" t="s">
        <v>246</v>
      </c>
      <c r="Q8" s="95"/>
      <c r="R8" s="13" t="s">
        <v>281</v>
      </c>
      <c r="S8" s="95">
        <v>0</v>
      </c>
      <c r="T8" s="91"/>
      <c r="U8" s="91"/>
      <c r="V8" s="13" t="s">
        <v>257</v>
      </c>
      <c r="W8" s="95"/>
      <c r="X8" s="13" t="s">
        <v>214</v>
      </c>
      <c r="Y8" s="95">
        <v>0</v>
      </c>
    </row>
    <row r="9" spans="1:25" ht="16">
      <c r="A9" s="455" t="s">
        <v>408</v>
      </c>
      <c r="B9" s="456"/>
      <c r="C9" s="456"/>
      <c r="D9" s="456"/>
      <c r="E9" s="456"/>
      <c r="F9" s="456"/>
      <c r="G9" s="456"/>
      <c r="H9" s="456"/>
      <c r="I9" s="456"/>
      <c r="J9" s="456"/>
      <c r="K9" s="24"/>
      <c r="L9" s="90" t="s">
        <v>225</v>
      </c>
      <c r="M9" s="94"/>
      <c r="N9" s="92" t="s">
        <v>246</v>
      </c>
      <c r="O9" s="95"/>
      <c r="P9" s="92" t="s">
        <v>280</v>
      </c>
      <c r="Q9" s="95"/>
      <c r="R9" s="13" t="s">
        <v>378</v>
      </c>
      <c r="S9" s="95"/>
      <c r="T9" s="91"/>
      <c r="U9" s="91"/>
      <c r="V9" s="13" t="s">
        <v>377</v>
      </c>
      <c r="W9" s="95"/>
      <c r="X9" s="93"/>
      <c r="Y9" s="91"/>
    </row>
    <row r="10" spans="1:25" ht="16">
      <c r="A10" s="10" t="s">
        <v>71</v>
      </c>
      <c r="B10" s="19" t="s">
        <v>41</v>
      </c>
      <c r="C10" s="22">
        <f t="shared" ref="C10:I10" si="0">(C5/1000)+0.6</f>
        <v>0.8</v>
      </c>
      <c r="D10" s="22">
        <f t="shared" si="0"/>
        <v>0.76</v>
      </c>
      <c r="E10" s="22">
        <f t="shared" si="0"/>
        <v>0.71</v>
      </c>
      <c r="F10" s="22">
        <f t="shared" si="0"/>
        <v>0.69</v>
      </c>
      <c r="G10" s="22">
        <f t="shared" si="0"/>
        <v>0.67499999999999993</v>
      </c>
      <c r="H10" s="22">
        <f t="shared" si="0"/>
        <v>0.66300000000000003</v>
      </c>
      <c r="I10" s="22">
        <f t="shared" si="0"/>
        <v>0.65</v>
      </c>
      <c r="J10" s="32"/>
      <c r="K10" s="24"/>
      <c r="L10" s="89" t="s">
        <v>226</v>
      </c>
      <c r="M10" s="94"/>
      <c r="N10" s="91"/>
      <c r="O10" s="91"/>
      <c r="P10" s="91"/>
      <c r="Q10" s="91"/>
      <c r="R10" s="91"/>
      <c r="S10" s="91"/>
      <c r="T10" s="91"/>
      <c r="U10" s="91"/>
      <c r="V10" s="91"/>
      <c r="W10" s="91"/>
      <c r="X10" s="91"/>
      <c r="Y10" s="91"/>
    </row>
    <row r="11" spans="1:25" ht="16">
      <c r="A11" s="10" t="s">
        <v>72</v>
      </c>
      <c r="B11" s="19" t="s">
        <v>45</v>
      </c>
      <c r="C11" s="23">
        <f t="shared" ref="C11:I11" si="1">0.1*C10*C6</f>
        <v>0</v>
      </c>
      <c r="D11" s="23">
        <f t="shared" si="1"/>
        <v>314.64000000000004</v>
      </c>
      <c r="E11" s="23">
        <f t="shared" si="1"/>
        <v>21.299999999999997</v>
      </c>
      <c r="F11" s="23">
        <f t="shared" si="1"/>
        <v>82.8</v>
      </c>
      <c r="G11" s="23">
        <f t="shared" si="1"/>
        <v>0</v>
      </c>
      <c r="H11" s="23">
        <f t="shared" si="1"/>
        <v>0</v>
      </c>
      <c r="I11" s="23">
        <f t="shared" si="1"/>
        <v>0</v>
      </c>
      <c r="J11" s="30">
        <f>SUM(C11:I11)</f>
        <v>418.74000000000007</v>
      </c>
      <c r="K11" s="24"/>
      <c r="L11" s="89" t="s">
        <v>227</v>
      </c>
      <c r="M11" s="94">
        <v>0</v>
      </c>
      <c r="N11" s="91"/>
      <c r="O11" s="91"/>
      <c r="P11" s="91"/>
      <c r="Q11" s="91"/>
      <c r="R11" s="91"/>
      <c r="S11" s="91"/>
      <c r="T11" s="91"/>
      <c r="U11" s="91"/>
      <c r="V11" s="91"/>
      <c r="W11" s="91"/>
      <c r="X11" s="91"/>
      <c r="Y11" s="91"/>
    </row>
    <row r="12" spans="1:25" ht="16">
      <c r="A12" s="10" t="s">
        <v>73</v>
      </c>
      <c r="B12" s="19" t="s">
        <v>45</v>
      </c>
      <c r="C12" s="23">
        <f t="shared" ref="C12:I12" si="2">0.3*C10*C6+(0.11*C10-PI()/4*0.11^2)*C6</f>
        <v>0</v>
      </c>
      <c r="D12" s="23">
        <f t="shared" si="2"/>
        <v>1250.6802644027682</v>
      </c>
      <c r="E12" s="23">
        <f t="shared" si="2"/>
        <v>84.479004666867269</v>
      </c>
      <c r="F12" s="23">
        <f t="shared" si="2"/>
        <v>328.07601866746904</v>
      </c>
      <c r="G12" s="23">
        <f t="shared" si="2"/>
        <v>0</v>
      </c>
      <c r="H12" s="23">
        <f t="shared" si="2"/>
        <v>0</v>
      </c>
      <c r="I12" s="23">
        <f t="shared" si="2"/>
        <v>0</v>
      </c>
      <c r="J12" s="30">
        <f t="shared" ref="J12:J13" si="3">SUM(C12:I12)</f>
        <v>1663.2352877371045</v>
      </c>
      <c r="K12" s="24"/>
      <c r="L12" s="89" t="s">
        <v>228</v>
      </c>
      <c r="M12" s="94">
        <v>4</v>
      </c>
      <c r="N12" s="91"/>
      <c r="O12" s="91"/>
      <c r="P12" s="91"/>
      <c r="Q12" s="91"/>
      <c r="R12" s="91"/>
      <c r="S12" s="91"/>
      <c r="T12" s="91"/>
      <c r="U12" s="91"/>
      <c r="V12" s="91"/>
      <c r="W12" s="91"/>
      <c r="X12" s="91"/>
      <c r="Y12" s="91"/>
    </row>
    <row r="13" spans="1:25" ht="16">
      <c r="A13" s="10" t="s">
        <v>91</v>
      </c>
      <c r="B13" s="19" t="s">
        <v>45</v>
      </c>
      <c r="C13" s="23">
        <f t="shared" ref="C13:I13" si="4">C6*0.6*C10</f>
        <v>0</v>
      </c>
      <c r="D13" s="23">
        <f t="shared" si="4"/>
        <v>1887.84</v>
      </c>
      <c r="E13" s="23">
        <f t="shared" si="4"/>
        <v>127.8</v>
      </c>
      <c r="F13" s="23">
        <f t="shared" si="4"/>
        <v>496.79999999999995</v>
      </c>
      <c r="G13" s="23">
        <f t="shared" si="4"/>
        <v>0</v>
      </c>
      <c r="H13" s="23">
        <f t="shared" si="4"/>
        <v>0</v>
      </c>
      <c r="I13" s="23">
        <f t="shared" si="4"/>
        <v>0</v>
      </c>
      <c r="J13" s="30">
        <f t="shared" si="3"/>
        <v>2512.4399999999996</v>
      </c>
      <c r="K13" s="24"/>
      <c r="L13" s="89" t="s">
        <v>229</v>
      </c>
      <c r="M13" s="94">
        <v>0</v>
      </c>
      <c r="N13" s="91"/>
      <c r="O13" s="91"/>
      <c r="P13" s="91"/>
      <c r="Q13" s="91"/>
      <c r="R13" s="91"/>
      <c r="S13" s="91"/>
      <c r="T13" s="91"/>
      <c r="U13" s="91"/>
      <c r="V13" s="91"/>
      <c r="W13" s="91"/>
      <c r="X13" s="91"/>
      <c r="Y13" s="91"/>
    </row>
    <row r="14" spans="1:25" ht="16">
      <c r="A14" s="450" t="s">
        <v>354</v>
      </c>
      <c r="B14" s="450"/>
      <c r="C14" s="450"/>
      <c r="D14" s="450"/>
      <c r="E14" s="450"/>
      <c r="F14" s="450"/>
      <c r="G14" s="450"/>
      <c r="H14" s="450"/>
      <c r="I14" s="450"/>
      <c r="J14" s="356">
        <f>_xlfn.CEILING.MATH(SUM(J11:J13),10)</f>
        <v>4600</v>
      </c>
      <c r="K14" s="24"/>
      <c r="L14" s="89" t="s">
        <v>230</v>
      </c>
      <c r="M14" s="94">
        <v>0</v>
      </c>
      <c r="N14" s="91"/>
      <c r="O14" s="91"/>
      <c r="P14" s="91"/>
      <c r="Q14" s="91"/>
      <c r="R14" s="91"/>
      <c r="S14" s="91"/>
      <c r="T14" s="91"/>
      <c r="U14" s="91"/>
      <c r="V14" s="91"/>
      <c r="W14" s="91"/>
      <c r="X14" s="91"/>
      <c r="Y14" s="91"/>
    </row>
    <row r="15" spans="1:25" ht="16">
      <c r="B15" s="24"/>
      <c r="C15" s="11"/>
      <c r="D15" s="11"/>
      <c r="E15" s="11"/>
      <c r="F15" s="11"/>
      <c r="G15" s="11"/>
      <c r="H15" s="11"/>
      <c r="I15" s="11"/>
      <c r="J15" s="100"/>
      <c r="K15" s="24"/>
      <c r="L15" s="89" t="s">
        <v>231</v>
      </c>
      <c r="M15" s="94">
        <v>1</v>
      </c>
      <c r="N15" s="91"/>
      <c r="O15" s="91"/>
      <c r="P15" s="91"/>
      <c r="Q15" s="91"/>
      <c r="R15" s="91"/>
      <c r="S15" s="91"/>
      <c r="T15" s="91"/>
      <c r="U15" s="91"/>
      <c r="V15" s="91"/>
      <c r="W15" s="91"/>
      <c r="X15" s="91"/>
      <c r="Y15" s="91"/>
    </row>
    <row r="16" spans="1:25" ht="16">
      <c r="A16" s="27" t="s">
        <v>74</v>
      </c>
      <c r="B16" s="19"/>
      <c r="C16" s="12" t="s">
        <v>75</v>
      </c>
      <c r="D16" s="12" t="s">
        <v>76</v>
      </c>
      <c r="F16" s="106" t="s">
        <v>302</v>
      </c>
      <c r="K16" s="24"/>
      <c r="L16" s="89" t="s">
        <v>232</v>
      </c>
      <c r="M16" s="94">
        <v>0</v>
      </c>
      <c r="N16" s="91"/>
      <c r="O16" s="91"/>
      <c r="P16" s="91"/>
      <c r="Q16" s="91"/>
      <c r="R16" s="91"/>
      <c r="S16" s="91"/>
      <c r="T16" s="91"/>
      <c r="U16" s="91"/>
      <c r="V16" s="91"/>
      <c r="W16" s="91"/>
      <c r="X16" s="91"/>
      <c r="Y16" s="91"/>
    </row>
    <row r="17" spans="1:25" ht="16">
      <c r="A17" s="25" t="s">
        <v>77</v>
      </c>
      <c r="B17" s="19" t="s">
        <v>69</v>
      </c>
      <c r="C17" s="102">
        <v>0</v>
      </c>
      <c r="D17" s="102">
        <v>0</v>
      </c>
      <c r="E17">
        <f>C17+D17</f>
        <v>0</v>
      </c>
      <c r="F17" s="105" t="s">
        <v>83</v>
      </c>
      <c r="G17" s="105"/>
      <c r="I17" s="88" t="s">
        <v>306</v>
      </c>
      <c r="K17" s="24"/>
      <c r="L17" s="89" t="s">
        <v>233</v>
      </c>
      <c r="M17" s="94">
        <v>0</v>
      </c>
      <c r="N17" s="91"/>
      <c r="O17" s="91"/>
      <c r="P17" s="91"/>
      <c r="Q17" s="91"/>
      <c r="R17" s="91"/>
      <c r="S17" s="91"/>
      <c r="T17" s="91"/>
      <c r="U17" s="91"/>
      <c r="V17" s="91"/>
      <c r="W17" s="91"/>
      <c r="X17" s="91"/>
      <c r="Y17" s="91"/>
    </row>
    <row r="18" spans="1:25" ht="17">
      <c r="A18" s="10"/>
      <c r="B18" s="19"/>
      <c r="C18" s="10" t="s">
        <v>75</v>
      </c>
      <c r="D18" s="10" t="s">
        <v>76</v>
      </c>
      <c r="F18" s="105" t="s">
        <v>409</v>
      </c>
      <c r="G18" s="105" t="s">
        <v>303</v>
      </c>
      <c r="K18" s="24"/>
      <c r="L18" s="89" t="s">
        <v>234</v>
      </c>
      <c r="M18" s="94">
        <v>0</v>
      </c>
      <c r="N18" s="91"/>
      <c r="O18" s="91"/>
      <c r="P18" s="91"/>
      <c r="Q18" s="91"/>
      <c r="R18" s="91"/>
      <c r="S18" s="91"/>
      <c r="T18" s="91"/>
      <c r="U18" s="91"/>
      <c r="V18" s="91"/>
      <c r="W18" s="91"/>
      <c r="X18" s="91"/>
      <c r="Y18" s="91"/>
    </row>
    <row r="19" spans="1:25" ht="16">
      <c r="A19" s="25" t="s">
        <v>78</v>
      </c>
      <c r="B19" s="19" t="s">
        <v>69</v>
      </c>
      <c r="C19" s="102">
        <v>0</v>
      </c>
      <c r="D19" s="102">
        <v>36</v>
      </c>
      <c r="E19">
        <f>C19+D19</f>
        <v>36</v>
      </c>
      <c r="F19" s="345" t="s">
        <v>85</v>
      </c>
      <c r="G19">
        <v>0.1</v>
      </c>
      <c r="K19" s="24"/>
      <c r="L19" s="89" t="s">
        <v>235</v>
      </c>
      <c r="M19" s="94">
        <v>0</v>
      </c>
      <c r="N19" s="91"/>
      <c r="O19" s="91"/>
      <c r="P19" s="91"/>
      <c r="Q19" s="91"/>
      <c r="R19" s="91"/>
      <c r="S19" s="91"/>
      <c r="T19" s="91"/>
      <c r="U19" s="91"/>
      <c r="V19" s="91"/>
      <c r="W19" s="91"/>
      <c r="X19" s="91"/>
      <c r="Y19" s="91"/>
    </row>
    <row r="20" spans="1:25" ht="16">
      <c r="A20" s="450" t="s">
        <v>373</v>
      </c>
      <c r="B20" s="450"/>
      <c r="C20" s="450"/>
      <c r="D20" s="338">
        <f>(C19+D19)+2*(C17+D17)</f>
        <v>36</v>
      </c>
      <c r="F20" s="345" t="s">
        <v>86</v>
      </c>
      <c r="G20">
        <v>216.6</v>
      </c>
      <c r="K20" s="24"/>
      <c r="L20" s="89" t="s">
        <v>236</v>
      </c>
      <c r="M20" s="94">
        <v>0</v>
      </c>
      <c r="N20" s="91"/>
      <c r="O20" s="91"/>
      <c r="P20" s="91"/>
      <c r="Q20" s="91"/>
      <c r="R20" s="91"/>
      <c r="S20" s="91"/>
      <c r="T20" s="91"/>
      <c r="U20" s="91"/>
      <c r="V20" s="91"/>
      <c r="W20" s="91"/>
      <c r="X20" s="91"/>
      <c r="Y20" s="91"/>
    </row>
    <row r="21" spans="1:25" ht="16">
      <c r="B21" s="24"/>
      <c r="C21" s="11"/>
      <c r="D21" s="11"/>
      <c r="E21" s="16"/>
      <c r="F21" s="345" t="s">
        <v>87</v>
      </c>
      <c r="G21" s="107">
        <v>3551.8</v>
      </c>
      <c r="H21" s="11"/>
      <c r="K21" s="24"/>
      <c r="L21" s="89" t="s">
        <v>237</v>
      </c>
      <c r="M21" s="94">
        <v>0</v>
      </c>
      <c r="N21" s="91"/>
      <c r="O21" s="91"/>
      <c r="P21" s="91"/>
      <c r="Q21" s="91"/>
      <c r="R21" s="91"/>
      <c r="S21" s="91"/>
      <c r="T21" s="91"/>
      <c r="U21" s="91"/>
      <c r="V21" s="91"/>
      <c r="W21" s="91"/>
      <c r="X21" s="91"/>
      <c r="Y21" s="91"/>
    </row>
    <row r="22" spans="1:25" ht="20">
      <c r="A22" s="340" t="s">
        <v>360</v>
      </c>
      <c r="B22" s="340"/>
      <c r="C22" s="340"/>
      <c r="D22" s="340"/>
      <c r="E22" s="341"/>
      <c r="F22" s="345" t="s">
        <v>88</v>
      </c>
      <c r="G22" s="107">
        <v>446.5</v>
      </c>
      <c r="H22" s="11"/>
      <c r="K22" s="24"/>
      <c r="L22" s="89" t="s">
        <v>238</v>
      </c>
      <c r="M22" s="94">
        <v>0</v>
      </c>
      <c r="N22" s="91"/>
      <c r="O22" s="91"/>
      <c r="P22" s="91"/>
      <c r="Q22" s="91"/>
      <c r="R22" s="91"/>
      <c r="S22" s="91"/>
      <c r="T22" s="91"/>
      <c r="U22" s="91"/>
      <c r="V22" s="91"/>
      <c r="W22" s="91"/>
      <c r="X22" s="91"/>
      <c r="Y22" s="91"/>
    </row>
    <row r="23" spans="1:25" ht="16">
      <c r="A23" s="444" t="s">
        <v>361</v>
      </c>
      <c r="B23" s="444"/>
      <c r="C23" s="444"/>
      <c r="D23" s="444"/>
      <c r="E23" s="10" t="s">
        <v>382</v>
      </c>
      <c r="F23" s="345" t="s">
        <v>89</v>
      </c>
      <c r="G23">
        <v>5.9</v>
      </c>
      <c r="J23" s="17"/>
      <c r="K23" s="24"/>
      <c r="L23" s="89" t="s">
        <v>239</v>
      </c>
      <c r="M23" s="94"/>
      <c r="N23" s="91"/>
      <c r="O23" s="91"/>
      <c r="P23" s="91"/>
      <c r="Q23" s="91"/>
      <c r="R23" s="91"/>
      <c r="S23" s="91"/>
      <c r="T23" s="91"/>
      <c r="U23" s="91"/>
      <c r="V23" s="91"/>
      <c r="W23" s="91"/>
      <c r="X23" s="91"/>
      <c r="Y23" s="91"/>
    </row>
    <row r="24" spans="1:25" ht="16">
      <c r="A24" s="445" t="s">
        <v>379</v>
      </c>
      <c r="B24" s="445"/>
      <c r="C24" s="445"/>
      <c r="D24" s="445"/>
      <c r="E24" s="12" t="s">
        <v>45</v>
      </c>
      <c r="F24" s="354" t="s">
        <v>90</v>
      </c>
      <c r="G24" s="105">
        <f>_xlfn.CEILING.MATH((SUM(G19:G23)),10)</f>
        <v>4230</v>
      </c>
      <c r="J24" s="28"/>
      <c r="K24" s="24"/>
      <c r="L24" s="89" t="s">
        <v>240</v>
      </c>
      <c r="M24" s="94"/>
      <c r="N24" s="91"/>
      <c r="O24" s="91"/>
      <c r="P24" s="91"/>
      <c r="Q24" s="91"/>
      <c r="R24" s="91"/>
      <c r="S24" s="91"/>
      <c r="T24" s="91"/>
      <c r="U24" s="91"/>
      <c r="V24" s="91"/>
      <c r="W24" s="91"/>
      <c r="X24" s="91"/>
      <c r="Y24" s="91"/>
    </row>
    <row r="25" spans="1:25" ht="17" thickBot="1">
      <c r="A25" s="446" t="s">
        <v>380</v>
      </c>
      <c r="B25" s="446"/>
      <c r="C25" s="446"/>
      <c r="D25" s="446"/>
      <c r="E25" s="342">
        <f>_xlfn.CEILING.MATH((J14*10%),10)</f>
        <v>460</v>
      </c>
      <c r="F25" s="17" t="s">
        <v>304</v>
      </c>
      <c r="G25" s="339" t="s">
        <v>367</v>
      </c>
      <c r="K25" s="24"/>
      <c r="L25" s="89" t="s">
        <v>241</v>
      </c>
      <c r="M25" s="94"/>
      <c r="N25" s="91"/>
      <c r="O25" s="91"/>
      <c r="P25" s="91"/>
      <c r="Q25" s="91"/>
      <c r="T25" s="91"/>
      <c r="U25" s="91"/>
      <c r="V25" s="91"/>
      <c r="W25" s="91"/>
      <c r="X25" s="91"/>
      <c r="Y25" s="91"/>
    </row>
    <row r="26" spans="1:25" ht="17" thickBot="1">
      <c r="A26" s="446" t="s">
        <v>381</v>
      </c>
      <c r="B26" s="446"/>
      <c r="C26" s="446"/>
      <c r="D26" s="446"/>
      <c r="E26" s="342">
        <f>_xlfn.CEILING.MATH((J14*90%),10)</f>
        <v>4140</v>
      </c>
      <c r="F26" s="107" t="s">
        <v>72</v>
      </c>
      <c r="G26" s="107">
        <v>403.6</v>
      </c>
      <c r="J26" s="28"/>
      <c r="K26" s="24"/>
      <c r="L26" s="89" t="s">
        <v>242</v>
      </c>
      <c r="M26" s="94"/>
      <c r="N26" s="91"/>
      <c r="O26" s="91"/>
      <c r="P26" s="91"/>
      <c r="Q26" s="91"/>
      <c r="R26" s="352" t="s">
        <v>369</v>
      </c>
      <c r="S26" s="353"/>
      <c r="T26" s="91"/>
      <c r="U26" s="91"/>
      <c r="V26" s="91"/>
      <c r="W26" s="91"/>
      <c r="X26" s="91"/>
      <c r="Y26" s="91"/>
    </row>
    <row r="27" spans="1:25" ht="16">
      <c r="A27" s="447" t="s">
        <v>375</v>
      </c>
      <c r="B27" s="448"/>
      <c r="C27" s="448"/>
      <c r="D27" s="449"/>
      <c r="E27" s="10">
        <v>20</v>
      </c>
      <c r="F27" s="345" t="s">
        <v>368</v>
      </c>
      <c r="G27" s="107">
        <v>1308</v>
      </c>
      <c r="K27" s="26"/>
      <c r="L27" s="40"/>
      <c r="M27" s="26"/>
      <c r="R27" s="346" t="s">
        <v>370</v>
      </c>
      <c r="S27" s="347" t="s">
        <v>43</v>
      </c>
      <c r="V27" s="105" t="s">
        <v>388</v>
      </c>
    </row>
    <row r="28" spans="1:25" ht="16">
      <c r="A28" s="441" t="s">
        <v>362</v>
      </c>
      <c r="B28" s="442"/>
      <c r="C28" s="442"/>
      <c r="D28" s="443"/>
      <c r="E28" s="394">
        <f>_xlfn.CEILING.MATH((J11*10%),10)</f>
        <v>50</v>
      </c>
      <c r="F28" s="345" t="s">
        <v>305</v>
      </c>
      <c r="G28" s="107">
        <v>2455.5</v>
      </c>
      <c r="L28" s="96" t="s">
        <v>359</v>
      </c>
      <c r="M28" s="97" t="s">
        <v>34</v>
      </c>
      <c r="R28" s="348" t="s">
        <v>244</v>
      </c>
      <c r="S28" s="349"/>
      <c r="V28" t="s">
        <v>389</v>
      </c>
    </row>
    <row r="29" spans="1:25" ht="16">
      <c r="A29" s="441" t="s">
        <v>383</v>
      </c>
      <c r="B29" s="442"/>
      <c r="C29" s="442"/>
      <c r="D29" s="443"/>
      <c r="E29" s="342">
        <f>_xlfn.CEILING.MATH((MAX(J13,G28)-E25),10)</f>
        <v>2060</v>
      </c>
      <c r="F29" s="354" t="s">
        <v>355</v>
      </c>
      <c r="G29" s="355">
        <f>_xlfn.CEILING.MATH((SUM(G26:G28)),10)</f>
        <v>4170</v>
      </c>
      <c r="L29" s="89" t="s">
        <v>374</v>
      </c>
      <c r="M29" s="10"/>
      <c r="R29" s="348" t="s">
        <v>214</v>
      </c>
      <c r="S29" s="349"/>
      <c r="V29" t="s">
        <v>390</v>
      </c>
      <c r="W29">
        <f>SUM(M23:M26)+SUM(O9+Q9+Y3)</f>
        <v>0</v>
      </c>
    </row>
    <row r="30" spans="1:25" ht="32">
      <c r="A30" s="343"/>
      <c r="B30" s="344"/>
      <c r="C30" s="343"/>
      <c r="D30" s="343"/>
      <c r="E30" s="343"/>
      <c r="L30" s="89" t="s">
        <v>396</v>
      </c>
      <c r="M30" s="10">
        <v>7</v>
      </c>
      <c r="R30" s="348" t="s">
        <v>215</v>
      </c>
      <c r="S30" s="349"/>
      <c r="V30" t="s">
        <v>391</v>
      </c>
      <c r="W30">
        <f>SUM(M19:M22)+SUM(O8+Q7+S9+U3+W9+Y4)</f>
        <v>0</v>
      </c>
    </row>
    <row r="31" spans="1:25" ht="16">
      <c r="A31" s="343"/>
      <c r="B31" s="344"/>
      <c r="C31" s="343"/>
      <c r="D31" s="343"/>
      <c r="E31" s="343"/>
      <c r="L31" s="89" t="s">
        <v>356</v>
      </c>
      <c r="M31" s="10">
        <v>2</v>
      </c>
      <c r="R31" s="348" t="s">
        <v>216</v>
      </c>
      <c r="S31" s="349"/>
      <c r="V31" t="s">
        <v>392</v>
      </c>
      <c r="W31">
        <f>SUM(M15:M18)+SUM(O7+Q6+S8+U4+W8+Y5)</f>
        <v>73</v>
      </c>
    </row>
    <row r="32" spans="1:25" ht="15.75" customHeight="1">
      <c r="A32" s="341"/>
      <c r="B32" s="341" t="s">
        <v>363</v>
      </c>
      <c r="C32" s="341" t="s">
        <v>364</v>
      </c>
      <c r="D32" s="341" t="s">
        <v>365</v>
      </c>
      <c r="E32" s="10"/>
      <c r="L32" s="89" t="s">
        <v>357</v>
      </c>
      <c r="M32" s="10">
        <v>41</v>
      </c>
      <c r="R32" s="348" t="s">
        <v>371</v>
      </c>
      <c r="S32" s="349">
        <v>36</v>
      </c>
      <c r="V32" t="s">
        <v>393</v>
      </c>
      <c r="W32">
        <f>SUM(M11:M14)+SUM(O6+Q5+S7+U5+W7+Y6)</f>
        <v>5</v>
      </c>
    </row>
    <row r="33" spans="1:23" ht="17" thickBot="1">
      <c r="A33" s="357" t="s">
        <v>366</v>
      </c>
      <c r="B33" s="341">
        <v>10</v>
      </c>
      <c r="C33" s="341">
        <v>6.4</v>
      </c>
      <c r="D33" s="10">
        <f>B33*C33</f>
        <v>64</v>
      </c>
      <c r="E33" s="10"/>
      <c r="L33" s="89" t="s">
        <v>358</v>
      </c>
      <c r="M33" s="10"/>
      <c r="R33" s="350" t="s">
        <v>245</v>
      </c>
      <c r="S33" s="351"/>
      <c r="V33" t="s">
        <v>394</v>
      </c>
      <c r="W33">
        <f>SUM(M7:M10)+SUM(O5+Q4+S5+S6+U6+W5+W6+Y7)</f>
        <v>70</v>
      </c>
    </row>
    <row r="34" spans="1:23" ht="17" thickBot="1">
      <c r="A34" s="357" t="s">
        <v>376</v>
      </c>
      <c r="B34" s="341">
        <v>0</v>
      </c>
      <c r="C34" s="341">
        <v>6.4</v>
      </c>
      <c r="D34" s="10">
        <f>B34*C34</f>
        <v>0</v>
      </c>
      <c r="E34" s="10"/>
      <c r="R34" s="350" t="s">
        <v>372</v>
      </c>
      <c r="S34" s="351">
        <v>0</v>
      </c>
      <c r="V34" t="s">
        <v>395</v>
      </c>
      <c r="W34">
        <f>SUM(M3:M6)+SUM(O4+Q3+S3+S4+U7+W3+W4+Y8)</f>
        <v>0</v>
      </c>
    </row>
    <row r="35" spans="1:23">
      <c r="A35" s="343"/>
      <c r="B35" s="344"/>
      <c r="C35" s="343"/>
      <c r="D35" s="343"/>
      <c r="E35" s="343"/>
    </row>
    <row r="39" spans="1:23">
      <c r="I39">
        <v>65</v>
      </c>
    </row>
    <row r="50" spans="12:13">
      <c r="L50" s="59"/>
      <c r="M50" s="26"/>
    </row>
    <row r="51" spans="12:13">
      <c r="M51" s="26"/>
    </row>
    <row r="52" spans="12:13">
      <c r="M52" s="26"/>
    </row>
    <row r="66" spans="1:1">
      <c r="A66" s="9"/>
    </row>
    <row r="67" spans="1:1">
      <c r="A67" s="47"/>
    </row>
    <row r="68" spans="1:1">
      <c r="A68" s="51"/>
    </row>
    <row r="69" spans="1:1">
      <c r="A69" s="51"/>
    </row>
    <row r="70" spans="1:1">
      <c r="A70" s="9"/>
    </row>
    <row r="76" spans="1:1">
      <c r="A76" s="9"/>
    </row>
    <row r="116" spans="1:1">
      <c r="A116" s="59"/>
    </row>
    <row r="117" spans="1:1">
      <c r="A117" s="47"/>
    </row>
    <row r="118" spans="1:1">
      <c r="A118" s="51"/>
    </row>
    <row r="119" spans="1:1">
      <c r="A119" s="51"/>
    </row>
    <row r="120" spans="1:1">
      <c r="A120" s="59"/>
    </row>
    <row r="124" spans="1:1">
      <c r="A124" s="77"/>
    </row>
  </sheetData>
  <mergeCells count="13">
    <mergeCell ref="A20:C20"/>
    <mergeCell ref="A4:I4"/>
    <mergeCell ref="B1:C1"/>
    <mergeCell ref="A2:C2"/>
    <mergeCell ref="A9:J9"/>
    <mergeCell ref="A14:I14"/>
    <mergeCell ref="A28:D28"/>
    <mergeCell ref="A29:D29"/>
    <mergeCell ref="A23:D23"/>
    <mergeCell ref="A24:D24"/>
    <mergeCell ref="A25:D25"/>
    <mergeCell ref="A26:D26"/>
    <mergeCell ref="A27:D27"/>
  </mergeCells>
  <pageMargins left="0.7" right="0.7" top="0.75" bottom="0.75" header="0.3" footer="0.3"/>
  <pageSetup paperSize="9" scale="42" orientation="portrait" horizontalDpi="4294967293" verticalDpi="4294967293" r:id="rId1"/>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J374"/>
  <sheetViews>
    <sheetView tabSelected="1" view="pageLayout" topLeftCell="A50" zoomScaleNormal="100" zoomScaleSheetLayoutView="100" workbookViewId="0">
      <selection activeCell="C48" sqref="C48"/>
    </sheetView>
  </sheetViews>
  <sheetFormatPr baseColWidth="10" defaultColWidth="8.83203125" defaultRowHeight="15"/>
  <cols>
    <col min="1" max="1" width="8.83203125" bestFit="1" customWidth="1"/>
    <col min="2" max="2" width="15.5" customWidth="1"/>
    <col min="3" max="3" width="55" customWidth="1"/>
    <col min="4" max="4" width="9.83203125" bestFit="1" customWidth="1"/>
    <col min="5" max="5" width="11.6640625" bestFit="1" customWidth="1"/>
    <col min="6" max="6" width="10.1640625" style="108" bestFit="1" customWidth="1"/>
    <col min="7" max="7" width="11.6640625" bestFit="1" customWidth="1"/>
    <col min="8" max="8" width="10" bestFit="1" customWidth="1"/>
    <col min="9" max="9" width="11.1640625" bestFit="1" customWidth="1"/>
  </cols>
  <sheetData>
    <row r="1" spans="1:7">
      <c r="A1" s="457"/>
      <c r="B1" s="457"/>
      <c r="C1" s="457"/>
      <c r="D1" s="457"/>
      <c r="E1" s="457"/>
      <c r="F1" s="457" t="s">
        <v>92</v>
      </c>
      <c r="G1" s="457"/>
    </row>
    <row r="2" spans="1:7" ht="16">
      <c r="A2" s="33" t="s">
        <v>93</v>
      </c>
      <c r="B2" s="33" t="s">
        <v>94</v>
      </c>
      <c r="C2" s="207" t="s">
        <v>95</v>
      </c>
      <c r="D2" s="207" t="s">
        <v>35</v>
      </c>
      <c r="E2" s="207" t="s">
        <v>96</v>
      </c>
      <c r="F2" s="207" t="s">
        <v>0</v>
      </c>
      <c r="G2" s="207" t="s">
        <v>1</v>
      </c>
    </row>
    <row r="3" spans="1:7" ht="16">
      <c r="A3" s="272" t="s">
        <v>97</v>
      </c>
      <c r="B3" s="273">
        <v>1</v>
      </c>
      <c r="C3" s="274" t="s">
        <v>98</v>
      </c>
      <c r="D3" s="275"/>
      <c r="E3" s="275"/>
      <c r="F3" s="276"/>
      <c r="G3" s="277"/>
    </row>
    <row r="4" spans="1:7">
      <c r="A4" s="232"/>
      <c r="B4" s="231" t="s">
        <v>99</v>
      </c>
      <c r="C4" s="232"/>
      <c r="D4" s="232"/>
      <c r="E4" s="232"/>
      <c r="F4" s="233"/>
      <c r="G4" s="278"/>
    </row>
    <row r="5" spans="1:7" ht="16">
      <c r="A5" s="239" t="s">
        <v>100</v>
      </c>
      <c r="B5" s="234" t="s">
        <v>101</v>
      </c>
      <c r="C5" s="209" t="s">
        <v>324</v>
      </c>
      <c r="D5" s="208"/>
      <c r="E5" s="208"/>
      <c r="F5" s="211"/>
      <c r="G5" s="236"/>
    </row>
    <row r="6" spans="1:7" ht="16">
      <c r="A6" s="239" t="s">
        <v>2</v>
      </c>
      <c r="B6" s="234" t="s">
        <v>332</v>
      </c>
      <c r="C6" s="213"/>
      <c r="D6" s="208" t="s">
        <v>3</v>
      </c>
      <c r="E6" s="235">
        <v>1</v>
      </c>
      <c r="F6" s="236"/>
      <c r="G6" s="236"/>
    </row>
    <row r="7" spans="1:7" ht="16">
      <c r="A7" s="239"/>
      <c r="B7" s="234" t="s">
        <v>333</v>
      </c>
      <c r="C7" s="213"/>
      <c r="D7" s="208"/>
      <c r="E7" s="208"/>
      <c r="F7" s="211"/>
      <c r="G7" s="236"/>
    </row>
    <row r="8" spans="1:7" ht="16">
      <c r="A8" s="208"/>
      <c r="B8" s="238" t="s">
        <v>102</v>
      </c>
      <c r="C8" s="216"/>
      <c r="D8" s="208"/>
      <c r="E8" s="208"/>
      <c r="F8" s="211"/>
      <c r="G8" s="236"/>
    </row>
    <row r="9" spans="1:7" ht="16">
      <c r="A9" s="239" t="s">
        <v>4</v>
      </c>
      <c r="B9" s="238"/>
      <c r="C9" s="216" t="s">
        <v>351</v>
      </c>
      <c r="D9" s="227" t="s">
        <v>3</v>
      </c>
      <c r="E9" s="217">
        <v>1</v>
      </c>
      <c r="F9" s="218"/>
      <c r="G9" s="236"/>
    </row>
    <row r="10" spans="1:7" ht="16">
      <c r="A10" s="227" t="s">
        <v>5</v>
      </c>
      <c r="B10" s="241"/>
      <c r="C10" s="213" t="s">
        <v>107</v>
      </c>
      <c r="D10" s="227" t="s">
        <v>3</v>
      </c>
      <c r="E10" s="217">
        <v>1</v>
      </c>
      <c r="F10" s="211"/>
      <c r="G10" s="236"/>
    </row>
    <row r="11" spans="1:7" ht="16">
      <c r="A11" s="227" t="s">
        <v>6</v>
      </c>
      <c r="B11" s="242"/>
      <c r="C11" s="213" t="s">
        <v>108</v>
      </c>
      <c r="D11" s="227" t="s">
        <v>3</v>
      </c>
      <c r="E11" s="217">
        <v>1</v>
      </c>
      <c r="F11" s="218"/>
      <c r="G11" s="236"/>
    </row>
    <row r="12" spans="1:7" ht="16">
      <c r="A12" s="227" t="s">
        <v>7</v>
      </c>
      <c r="B12" s="242"/>
      <c r="C12" s="216" t="s">
        <v>109</v>
      </c>
      <c r="D12" s="227" t="s">
        <v>3</v>
      </c>
      <c r="E12" s="217">
        <v>1</v>
      </c>
      <c r="F12" s="218"/>
      <c r="G12" s="236"/>
    </row>
    <row r="13" spans="1:7" ht="16">
      <c r="A13" s="227" t="s">
        <v>8</v>
      </c>
      <c r="B13" s="242"/>
      <c r="C13" s="213" t="s">
        <v>110</v>
      </c>
      <c r="D13" s="227" t="s">
        <v>3</v>
      </c>
      <c r="E13" s="217">
        <v>1</v>
      </c>
      <c r="F13" s="218"/>
      <c r="G13" s="236"/>
    </row>
    <row r="14" spans="1:7" ht="16">
      <c r="A14" s="227" t="s">
        <v>9</v>
      </c>
      <c r="B14" s="240"/>
      <c r="C14" s="216" t="s">
        <v>53</v>
      </c>
      <c r="D14" s="227" t="s">
        <v>3</v>
      </c>
      <c r="E14" s="217">
        <v>1</v>
      </c>
      <c r="F14" s="215"/>
      <c r="G14" s="236">
        <f t="shared" ref="G14:G18" si="0">$E14*F14</f>
        <v>0</v>
      </c>
    </row>
    <row r="15" spans="1:7" ht="16">
      <c r="A15" s="227" t="s">
        <v>10</v>
      </c>
      <c r="B15" s="240"/>
      <c r="C15" s="216" t="s">
        <v>113</v>
      </c>
      <c r="D15" s="227" t="s">
        <v>3</v>
      </c>
      <c r="E15" s="217">
        <v>1</v>
      </c>
      <c r="F15" s="215"/>
      <c r="G15" s="236">
        <f t="shared" si="0"/>
        <v>0</v>
      </c>
    </row>
    <row r="16" spans="1:7" ht="16">
      <c r="A16" s="227" t="s">
        <v>11</v>
      </c>
      <c r="B16" s="240"/>
      <c r="C16" s="216" t="s">
        <v>55</v>
      </c>
      <c r="D16" s="227" t="s">
        <v>3</v>
      </c>
      <c r="E16" s="217">
        <v>1</v>
      </c>
      <c r="F16" s="215"/>
      <c r="G16" s="236">
        <f t="shared" si="0"/>
        <v>0</v>
      </c>
    </row>
    <row r="17" spans="1:7" ht="16">
      <c r="A17" s="227" t="s">
        <v>48</v>
      </c>
      <c r="B17" s="240"/>
      <c r="C17" s="216" t="s">
        <v>57</v>
      </c>
      <c r="D17" s="227" t="s">
        <v>3</v>
      </c>
      <c r="E17" s="217">
        <v>1</v>
      </c>
      <c r="F17" s="215"/>
      <c r="G17" s="236">
        <f t="shared" si="0"/>
        <v>0</v>
      </c>
    </row>
    <row r="18" spans="1:7" ht="16">
      <c r="A18" s="227" t="s">
        <v>49</v>
      </c>
      <c r="B18" s="238" t="s">
        <v>334</v>
      </c>
      <c r="C18" s="216" t="s">
        <v>111</v>
      </c>
      <c r="D18" s="227" t="s">
        <v>3</v>
      </c>
      <c r="E18" s="217">
        <v>1</v>
      </c>
      <c r="F18" s="215"/>
      <c r="G18" s="236">
        <f t="shared" si="0"/>
        <v>0</v>
      </c>
    </row>
    <row r="19" spans="1:7" ht="16">
      <c r="A19" s="227" t="s">
        <v>59</v>
      </c>
      <c r="B19" s="238" t="s">
        <v>313</v>
      </c>
      <c r="C19" s="216" t="s">
        <v>112</v>
      </c>
      <c r="D19" s="227" t="s">
        <v>3</v>
      </c>
      <c r="E19" s="217">
        <v>1</v>
      </c>
      <c r="F19" s="215"/>
      <c r="G19" s="236"/>
    </row>
    <row r="20" spans="1:7">
      <c r="A20" s="294" t="s">
        <v>24</v>
      </c>
      <c r="B20" s="245"/>
      <c r="C20" s="246"/>
      <c r="D20" s="245"/>
      <c r="E20" s="247"/>
      <c r="F20" s="248"/>
      <c r="G20" s="295"/>
    </row>
    <row r="21" spans="1:7">
      <c r="A21" s="296" t="s">
        <v>25</v>
      </c>
      <c r="B21" s="252"/>
      <c r="C21" s="253"/>
      <c r="D21" s="252"/>
      <c r="E21" s="254"/>
      <c r="F21" s="255"/>
      <c r="G21" s="297"/>
    </row>
    <row r="22" spans="1:7" ht="16">
      <c r="A22" s="239" t="s">
        <v>114</v>
      </c>
      <c r="B22" s="238" t="s">
        <v>115</v>
      </c>
      <c r="C22" s="209" t="s">
        <v>325</v>
      </c>
      <c r="D22" s="208"/>
      <c r="E22" s="208"/>
      <c r="F22" s="211"/>
      <c r="G22" s="236"/>
    </row>
    <row r="23" spans="1:7" ht="16">
      <c r="A23" s="227" t="s">
        <v>12</v>
      </c>
      <c r="B23" s="238" t="s">
        <v>335</v>
      </c>
      <c r="C23" s="213" t="s">
        <v>13</v>
      </c>
      <c r="D23" s="227" t="s">
        <v>3</v>
      </c>
      <c r="E23" s="217">
        <v>1</v>
      </c>
      <c r="F23" s="218"/>
      <c r="G23" s="236"/>
    </row>
    <row r="24" spans="1:7" ht="16">
      <c r="A24" s="227" t="s">
        <v>14</v>
      </c>
      <c r="B24" s="238" t="s">
        <v>336</v>
      </c>
      <c r="C24" s="213" t="s">
        <v>116</v>
      </c>
      <c r="D24" s="208"/>
      <c r="E24" s="208"/>
      <c r="F24" s="211"/>
      <c r="G24" s="236"/>
    </row>
    <row r="25" spans="1:7" ht="16">
      <c r="A25" s="208"/>
      <c r="B25" s="238"/>
      <c r="C25" s="213" t="s">
        <v>50</v>
      </c>
      <c r="D25" s="208"/>
      <c r="E25" s="208"/>
      <c r="F25" s="211"/>
      <c r="G25" s="236"/>
    </row>
    <row r="26" spans="1:7" ht="16">
      <c r="A26" s="227" t="s">
        <v>14</v>
      </c>
      <c r="B26" s="238"/>
      <c r="C26" s="216" t="s">
        <v>117</v>
      </c>
      <c r="D26" s="227" t="s">
        <v>3</v>
      </c>
      <c r="E26" s="217">
        <v>1</v>
      </c>
      <c r="F26" s="218"/>
      <c r="G26" s="236"/>
    </row>
    <row r="27" spans="1:7" ht="16">
      <c r="A27" s="227" t="s">
        <v>15</v>
      </c>
      <c r="B27" s="238"/>
      <c r="C27" s="216" t="s">
        <v>118</v>
      </c>
      <c r="D27" s="227" t="s">
        <v>3</v>
      </c>
      <c r="E27" s="217">
        <v>1</v>
      </c>
      <c r="F27" s="218"/>
      <c r="G27" s="236"/>
    </row>
    <row r="28" spans="1:7" ht="16">
      <c r="A28" s="208"/>
      <c r="B28" s="238" t="s">
        <v>337</v>
      </c>
      <c r="C28" s="213" t="s">
        <v>103</v>
      </c>
      <c r="D28" s="208"/>
      <c r="E28" s="208"/>
      <c r="F28" s="211"/>
      <c r="G28" s="236"/>
    </row>
    <row r="29" spans="1:7" ht="16">
      <c r="A29" s="227" t="s">
        <v>16</v>
      </c>
      <c r="B29" s="243"/>
      <c r="C29" s="213" t="s">
        <v>104</v>
      </c>
      <c r="D29" s="227" t="s">
        <v>3</v>
      </c>
      <c r="E29" s="217">
        <v>1</v>
      </c>
      <c r="F29" s="218"/>
      <c r="G29" s="236"/>
    </row>
    <row r="30" spans="1:7" ht="16">
      <c r="A30" s="227" t="s">
        <v>17</v>
      </c>
      <c r="B30" s="243"/>
      <c r="C30" s="213" t="s">
        <v>105</v>
      </c>
      <c r="D30" s="227" t="s">
        <v>3</v>
      </c>
      <c r="E30" s="217">
        <v>1</v>
      </c>
      <c r="F30" s="218"/>
      <c r="G30" s="236"/>
    </row>
    <row r="31" spans="1:7" ht="16">
      <c r="A31" s="227" t="s">
        <v>18</v>
      </c>
      <c r="B31" s="243"/>
      <c r="C31" s="213" t="s">
        <v>106</v>
      </c>
      <c r="D31" s="227" t="s">
        <v>3</v>
      </c>
      <c r="E31" s="217">
        <v>1</v>
      </c>
      <c r="F31" s="218"/>
      <c r="G31" s="236"/>
    </row>
    <row r="32" spans="1:7" ht="16">
      <c r="A32" s="227" t="s">
        <v>19</v>
      </c>
      <c r="B32" s="213"/>
      <c r="C32" s="213" t="s">
        <v>107</v>
      </c>
      <c r="D32" s="227" t="s">
        <v>3</v>
      </c>
      <c r="E32" s="217">
        <v>1</v>
      </c>
      <c r="F32" s="218"/>
      <c r="G32" s="236"/>
    </row>
    <row r="33" spans="1:10" ht="16">
      <c r="A33" s="227" t="s">
        <v>20</v>
      </c>
      <c r="B33" s="243"/>
      <c r="C33" s="213" t="s">
        <v>119</v>
      </c>
      <c r="D33" s="227" t="s">
        <v>3</v>
      </c>
      <c r="E33" s="217">
        <v>1</v>
      </c>
      <c r="F33" s="218"/>
      <c r="G33" s="236"/>
    </row>
    <row r="34" spans="1:10" ht="16">
      <c r="A34" s="227" t="s">
        <v>21</v>
      </c>
      <c r="B34" s="243"/>
      <c r="C34" s="216" t="s">
        <v>120</v>
      </c>
      <c r="D34" s="227" t="s">
        <v>3</v>
      </c>
      <c r="E34" s="217">
        <v>1</v>
      </c>
      <c r="F34" s="218"/>
      <c r="G34" s="236">
        <f t="shared" ref="G34:G41" si="1">$E34*F34</f>
        <v>0</v>
      </c>
    </row>
    <row r="35" spans="1:10" ht="16">
      <c r="A35" s="227" t="s">
        <v>51</v>
      </c>
      <c r="B35" s="243"/>
      <c r="C35" s="213" t="s">
        <v>110</v>
      </c>
      <c r="D35" s="227" t="s">
        <v>3</v>
      </c>
      <c r="E35" s="217">
        <v>1</v>
      </c>
      <c r="F35" s="218"/>
      <c r="G35" s="236">
        <f t="shared" si="1"/>
        <v>0</v>
      </c>
    </row>
    <row r="36" spans="1:10" ht="16">
      <c r="A36" s="227" t="s">
        <v>22</v>
      </c>
      <c r="B36" s="240"/>
      <c r="C36" s="216" t="s">
        <v>113</v>
      </c>
      <c r="D36" s="227" t="s">
        <v>3</v>
      </c>
      <c r="E36" s="217">
        <v>1</v>
      </c>
      <c r="F36" s="215"/>
      <c r="G36" s="236">
        <f t="shared" si="1"/>
        <v>0</v>
      </c>
    </row>
    <row r="37" spans="1:10" ht="16">
      <c r="A37" s="227" t="s">
        <v>23</v>
      </c>
      <c r="B37" s="243"/>
      <c r="C37" s="213" t="s">
        <v>121</v>
      </c>
      <c r="D37" s="227" t="s">
        <v>3</v>
      </c>
      <c r="E37" s="217">
        <v>1</v>
      </c>
      <c r="F37" s="215"/>
      <c r="G37" s="236"/>
    </row>
    <row r="38" spans="1:10" ht="16">
      <c r="A38" s="227" t="s">
        <v>52</v>
      </c>
      <c r="B38" s="243"/>
      <c r="C38" s="216" t="s">
        <v>122</v>
      </c>
      <c r="D38" s="227" t="s">
        <v>3</v>
      </c>
      <c r="E38" s="217">
        <v>1</v>
      </c>
      <c r="F38" s="218"/>
      <c r="G38" s="236"/>
    </row>
    <row r="39" spans="1:10" ht="32">
      <c r="A39" s="227" t="s">
        <v>54</v>
      </c>
      <c r="B39" s="238" t="s">
        <v>338</v>
      </c>
      <c r="C39" s="213" t="s">
        <v>123</v>
      </c>
      <c r="D39" s="227" t="s">
        <v>3</v>
      </c>
      <c r="E39" s="217">
        <v>1</v>
      </c>
      <c r="F39" s="218"/>
      <c r="G39" s="236">
        <f t="shared" si="1"/>
        <v>0</v>
      </c>
    </row>
    <row r="40" spans="1:10" ht="16">
      <c r="A40" s="227" t="s">
        <v>56</v>
      </c>
      <c r="B40" s="244"/>
      <c r="C40" s="216" t="s">
        <v>55</v>
      </c>
      <c r="D40" s="227" t="s">
        <v>3</v>
      </c>
      <c r="E40" s="217">
        <v>1</v>
      </c>
      <c r="F40" s="215"/>
      <c r="G40" s="236">
        <f t="shared" si="1"/>
        <v>0</v>
      </c>
    </row>
    <row r="41" spans="1:10" ht="16">
      <c r="A41" s="279" t="s">
        <v>58</v>
      </c>
      <c r="B41" s="280"/>
      <c r="C41" s="281" t="s">
        <v>57</v>
      </c>
      <c r="D41" s="279" t="s">
        <v>3</v>
      </c>
      <c r="E41" s="303">
        <v>1</v>
      </c>
      <c r="F41" s="282"/>
      <c r="G41" s="236">
        <f t="shared" si="1"/>
        <v>0</v>
      </c>
    </row>
    <row r="42" spans="1:10">
      <c r="A42" s="294" t="s">
        <v>24</v>
      </c>
      <c r="B42" s="245"/>
      <c r="C42" s="246"/>
      <c r="D42" s="245"/>
      <c r="E42" s="247"/>
      <c r="F42" s="248"/>
      <c r="G42" s="295">
        <f>SUM(G21:G41)</f>
        <v>0</v>
      </c>
    </row>
    <row r="43" spans="1:10">
      <c r="A43" s="296" t="s">
        <v>25</v>
      </c>
      <c r="B43" s="252"/>
      <c r="C43" s="253"/>
      <c r="D43" s="411"/>
      <c r="E43" s="254"/>
      <c r="F43" s="255"/>
      <c r="G43" s="297"/>
    </row>
    <row r="44" spans="1:10" ht="16">
      <c r="A44" s="257" t="s">
        <v>124</v>
      </c>
      <c r="B44" s="238" t="s">
        <v>339</v>
      </c>
      <c r="C44" s="209" t="s">
        <v>125</v>
      </c>
      <c r="D44" s="409"/>
      <c r="E44" s="256"/>
      <c r="F44" s="225"/>
      <c r="G44" s="331"/>
    </row>
    <row r="45" spans="1:10" ht="16">
      <c r="A45" s="257"/>
      <c r="B45" s="257"/>
      <c r="C45" s="216" t="s">
        <v>126</v>
      </c>
      <c r="D45" s="409"/>
      <c r="E45" s="256"/>
      <c r="F45" s="225"/>
      <c r="G45" s="331"/>
    </row>
    <row r="46" spans="1:10" ht="32">
      <c r="A46" s="257" t="s">
        <v>26</v>
      </c>
      <c r="B46" s="257"/>
      <c r="C46" s="258" t="s">
        <v>127</v>
      </c>
      <c r="D46" s="412" t="s">
        <v>128</v>
      </c>
      <c r="E46" s="208">
        <v>1</v>
      </c>
      <c r="F46" s="260"/>
      <c r="G46" s="236"/>
      <c r="H46" s="58"/>
      <c r="I46" s="58"/>
      <c r="J46" s="58"/>
    </row>
    <row r="47" spans="1:10" ht="16">
      <c r="A47" s="257"/>
      <c r="B47" s="257"/>
      <c r="C47" s="258" t="s">
        <v>129</v>
      </c>
      <c r="D47" s="413" t="s">
        <v>28</v>
      </c>
      <c r="E47" s="236">
        <f>G46</f>
        <v>0</v>
      </c>
      <c r="F47" s="332"/>
      <c r="G47" s="236"/>
      <c r="H47" s="58"/>
      <c r="I47" s="58"/>
      <c r="J47" s="58"/>
    </row>
    <row r="48" spans="1:10" ht="16">
      <c r="A48" s="257" t="s">
        <v>27</v>
      </c>
      <c r="B48" s="257"/>
      <c r="C48" s="258" t="s">
        <v>130</v>
      </c>
      <c r="D48" s="414" t="s">
        <v>46</v>
      </c>
      <c r="E48" s="208"/>
      <c r="F48" s="333"/>
      <c r="G48" s="289"/>
      <c r="H48" s="58"/>
      <c r="I48" s="58"/>
      <c r="J48" s="58"/>
    </row>
    <row r="49" spans="1:7" ht="16">
      <c r="A49" s="239" t="s">
        <v>131</v>
      </c>
      <c r="B49" s="244" t="s">
        <v>132</v>
      </c>
      <c r="C49" s="209" t="s">
        <v>133</v>
      </c>
      <c r="D49" s="415"/>
      <c r="E49" s="208"/>
      <c r="F49" s="211"/>
      <c r="G49" s="236"/>
    </row>
    <row r="50" spans="1:7" ht="16">
      <c r="A50" s="239" t="s">
        <v>29</v>
      </c>
      <c r="B50" s="239"/>
      <c r="C50" s="258" t="s">
        <v>134</v>
      </c>
      <c r="D50" s="415" t="s">
        <v>33</v>
      </c>
      <c r="E50" s="217">
        <v>1</v>
      </c>
      <c r="F50" s="215">
        <v>200000</v>
      </c>
      <c r="G50" s="236"/>
    </row>
    <row r="51" spans="1:7" ht="16">
      <c r="A51" s="239" t="s">
        <v>30</v>
      </c>
      <c r="B51" s="239"/>
      <c r="C51" s="258" t="s">
        <v>135</v>
      </c>
      <c r="D51" s="415" t="s">
        <v>28</v>
      </c>
      <c r="E51" s="217">
        <f>G50</f>
        <v>0</v>
      </c>
      <c r="F51" s="263"/>
      <c r="G51" s="236"/>
    </row>
    <row r="52" spans="1:7" ht="16">
      <c r="A52" s="239" t="s">
        <v>31</v>
      </c>
      <c r="B52" s="239"/>
      <c r="C52" s="258" t="s">
        <v>136</v>
      </c>
      <c r="D52" s="210" t="s">
        <v>33</v>
      </c>
      <c r="E52" s="217">
        <v>1</v>
      </c>
      <c r="F52" s="215">
        <v>100000</v>
      </c>
      <c r="G52" s="236"/>
    </row>
    <row r="53" spans="1:7" ht="16">
      <c r="A53" s="239" t="s">
        <v>32</v>
      </c>
      <c r="B53" s="239"/>
      <c r="C53" s="258" t="s">
        <v>340</v>
      </c>
      <c r="D53" s="210" t="s">
        <v>28</v>
      </c>
      <c r="E53" s="217">
        <f>G52</f>
        <v>0</v>
      </c>
      <c r="F53" s="263"/>
      <c r="G53" s="236"/>
    </row>
    <row r="54" spans="1:7" ht="16">
      <c r="A54" s="225" t="s">
        <v>137</v>
      </c>
      <c r="B54" s="244" t="s">
        <v>312</v>
      </c>
      <c r="C54" s="209" t="s">
        <v>138</v>
      </c>
      <c r="D54" s="208"/>
      <c r="E54" s="208"/>
      <c r="F54" s="211"/>
      <c r="G54" s="236"/>
    </row>
    <row r="55" spans="1:7">
      <c r="A55" s="208"/>
      <c r="B55" s="264"/>
      <c r="C55" s="225" t="s">
        <v>139</v>
      </c>
      <c r="D55" s="208"/>
      <c r="E55" s="208"/>
      <c r="F55" s="211"/>
      <c r="G55" s="236"/>
    </row>
    <row r="56" spans="1:7" ht="16">
      <c r="A56" s="208"/>
      <c r="B56" s="264"/>
      <c r="C56" s="258" t="s">
        <v>140</v>
      </c>
      <c r="D56" s="208"/>
      <c r="E56" s="208"/>
      <c r="F56" s="211"/>
      <c r="G56" s="236"/>
    </row>
    <row r="57" spans="1:7" ht="16">
      <c r="A57" s="293" t="s">
        <v>141</v>
      </c>
      <c r="B57" s="261" t="s">
        <v>142</v>
      </c>
      <c r="C57" s="261" t="s">
        <v>143</v>
      </c>
      <c r="D57" s="214" t="s">
        <v>144</v>
      </c>
      <c r="E57" s="208">
        <v>0</v>
      </c>
      <c r="F57" s="260"/>
      <c r="G57" s="228" t="s">
        <v>65</v>
      </c>
    </row>
    <row r="58" spans="1:7" ht="16">
      <c r="A58" s="293" t="s">
        <v>145</v>
      </c>
      <c r="B58" s="261" t="s">
        <v>142</v>
      </c>
      <c r="C58" s="261" t="s">
        <v>146</v>
      </c>
      <c r="D58" s="214" t="s">
        <v>144</v>
      </c>
      <c r="E58" s="208">
        <v>0</v>
      </c>
      <c r="F58" s="260"/>
      <c r="G58" s="228"/>
    </row>
    <row r="59" spans="1:7" ht="16">
      <c r="A59" s="293" t="s">
        <v>147</v>
      </c>
      <c r="B59" s="261" t="s">
        <v>142</v>
      </c>
      <c r="C59" s="261" t="s">
        <v>148</v>
      </c>
      <c r="D59" s="214" t="s">
        <v>144</v>
      </c>
      <c r="E59" s="208">
        <v>0</v>
      </c>
      <c r="F59" s="260"/>
      <c r="G59" s="228"/>
    </row>
    <row r="60" spans="1:7" ht="16">
      <c r="A60" s="293" t="s">
        <v>149</v>
      </c>
      <c r="B60" s="261" t="s">
        <v>142</v>
      </c>
      <c r="C60" s="261" t="s">
        <v>150</v>
      </c>
      <c r="D60" s="214" t="s">
        <v>144</v>
      </c>
      <c r="E60" s="208">
        <v>0</v>
      </c>
      <c r="F60" s="260"/>
      <c r="G60" s="228" t="s">
        <v>65</v>
      </c>
    </row>
    <row r="61" spans="1:7" ht="16">
      <c r="A61" s="293" t="s">
        <v>151</v>
      </c>
      <c r="B61" s="261" t="s">
        <v>142</v>
      </c>
      <c r="C61" s="261" t="s">
        <v>152</v>
      </c>
      <c r="D61" s="214" t="s">
        <v>144</v>
      </c>
      <c r="E61" s="208">
        <v>0</v>
      </c>
      <c r="F61" s="260"/>
      <c r="G61" s="228"/>
    </row>
    <row r="62" spans="1:7">
      <c r="A62" s="262"/>
      <c r="B62" s="262"/>
      <c r="C62" s="225" t="s">
        <v>153</v>
      </c>
      <c r="D62" s="334"/>
      <c r="E62" s="335"/>
      <c r="F62" s="225"/>
      <c r="G62" s="336"/>
    </row>
    <row r="63" spans="1:7" ht="16">
      <c r="A63" s="293" t="s">
        <v>142</v>
      </c>
      <c r="B63" s="261" t="s">
        <v>142</v>
      </c>
      <c r="C63" s="258" t="s">
        <v>454</v>
      </c>
      <c r="D63" s="214"/>
      <c r="E63" s="208"/>
      <c r="F63" s="260"/>
      <c r="G63" s="236"/>
    </row>
    <row r="64" spans="1:7" ht="16">
      <c r="A64" s="293" t="s">
        <v>142</v>
      </c>
      <c r="B64" s="261" t="s">
        <v>142</v>
      </c>
      <c r="C64" s="261" t="s">
        <v>154</v>
      </c>
      <c r="D64" s="214"/>
      <c r="E64" s="208"/>
      <c r="F64" s="260"/>
      <c r="G64" s="236"/>
    </row>
    <row r="65" spans="1:7" ht="16">
      <c r="A65" s="293"/>
      <c r="B65" s="261" t="s">
        <v>142</v>
      </c>
      <c r="C65" s="261" t="s">
        <v>155</v>
      </c>
      <c r="D65" s="214" t="s">
        <v>144</v>
      </c>
      <c r="E65" s="208">
        <v>0</v>
      </c>
      <c r="F65" s="260"/>
      <c r="G65" s="228"/>
    </row>
    <row r="66" spans="1:7" ht="16">
      <c r="A66" s="293" t="s">
        <v>156</v>
      </c>
      <c r="B66" s="261" t="s">
        <v>142</v>
      </c>
      <c r="C66" s="261" t="s">
        <v>157</v>
      </c>
      <c r="D66" s="214" t="s">
        <v>144</v>
      </c>
      <c r="E66" s="208">
        <v>0</v>
      </c>
      <c r="F66" s="260"/>
      <c r="G66" s="228"/>
    </row>
    <row r="67" spans="1:7" ht="16">
      <c r="A67" s="293" t="s">
        <v>158</v>
      </c>
      <c r="B67" s="261" t="s">
        <v>142</v>
      </c>
      <c r="C67" s="261" t="s">
        <v>159</v>
      </c>
      <c r="D67" s="214" t="s">
        <v>144</v>
      </c>
      <c r="E67" s="208">
        <v>0</v>
      </c>
      <c r="F67" s="260"/>
      <c r="G67" s="228"/>
    </row>
    <row r="68" spans="1:7" ht="16">
      <c r="A68" s="293" t="s">
        <v>160</v>
      </c>
      <c r="B68" s="261" t="s">
        <v>142</v>
      </c>
      <c r="C68" s="261" t="s">
        <v>161</v>
      </c>
      <c r="D68" s="214" t="s">
        <v>144</v>
      </c>
      <c r="E68" s="208">
        <v>0</v>
      </c>
      <c r="F68" s="260"/>
      <c r="G68" s="228"/>
    </row>
    <row r="69" spans="1:7" ht="16">
      <c r="A69" s="293" t="s">
        <v>142</v>
      </c>
      <c r="B69" s="261" t="s">
        <v>142</v>
      </c>
      <c r="C69" s="261" t="s">
        <v>162</v>
      </c>
      <c r="D69" s="214"/>
      <c r="E69" s="208"/>
      <c r="F69" s="260"/>
      <c r="G69" s="337"/>
    </row>
    <row r="70" spans="1:7" ht="16">
      <c r="A70" s="293" t="s">
        <v>163</v>
      </c>
      <c r="B70" s="261" t="s">
        <v>142</v>
      </c>
      <c r="C70" s="261" t="s">
        <v>164</v>
      </c>
      <c r="D70" s="214" t="s">
        <v>144</v>
      </c>
      <c r="E70" s="208">
        <v>0</v>
      </c>
      <c r="F70" s="260"/>
      <c r="G70" s="228"/>
    </row>
    <row r="71" spans="1:7" ht="16">
      <c r="A71" s="293" t="s">
        <v>165</v>
      </c>
      <c r="B71" s="261" t="s">
        <v>142</v>
      </c>
      <c r="C71" s="261" t="s">
        <v>166</v>
      </c>
      <c r="D71" s="214" t="s">
        <v>144</v>
      </c>
      <c r="E71" s="208">
        <v>0</v>
      </c>
      <c r="F71" s="260"/>
      <c r="G71" s="228" t="s">
        <v>65</v>
      </c>
    </row>
    <row r="72" spans="1:7" ht="16">
      <c r="A72" s="293" t="s">
        <v>167</v>
      </c>
      <c r="B72" s="261" t="s">
        <v>142</v>
      </c>
      <c r="C72" s="261" t="s">
        <v>168</v>
      </c>
      <c r="D72" s="214" t="s">
        <v>144</v>
      </c>
      <c r="E72" s="208">
        <v>0</v>
      </c>
      <c r="F72" s="260"/>
      <c r="G72" s="228" t="s">
        <v>65</v>
      </c>
    </row>
    <row r="73" spans="1:7">
      <c r="A73" s="294" t="s">
        <v>24</v>
      </c>
      <c r="B73" s="245"/>
      <c r="C73" s="246"/>
      <c r="D73" s="245"/>
      <c r="E73" s="247"/>
      <c r="F73" s="248"/>
      <c r="G73" s="295"/>
    </row>
    <row r="74" spans="1:7">
      <c r="A74" s="296" t="s">
        <v>25</v>
      </c>
      <c r="B74" s="252"/>
      <c r="C74" s="253"/>
      <c r="D74" s="252"/>
      <c r="E74" s="254"/>
      <c r="F74" s="255"/>
      <c r="G74" s="297">
        <f>G73</f>
        <v>0</v>
      </c>
    </row>
    <row r="75" spans="1:7" ht="16">
      <c r="A75" s="293" t="s">
        <v>142</v>
      </c>
      <c r="B75" s="261" t="s">
        <v>142</v>
      </c>
      <c r="C75" s="261" t="s">
        <v>169</v>
      </c>
      <c r="D75" s="214"/>
      <c r="E75" s="208"/>
      <c r="F75" s="260"/>
      <c r="G75" s="236"/>
    </row>
    <row r="76" spans="1:7" ht="32">
      <c r="A76" s="293" t="s">
        <v>170</v>
      </c>
      <c r="B76" s="261" t="s">
        <v>142</v>
      </c>
      <c r="C76" s="261" t="s">
        <v>171</v>
      </c>
      <c r="D76" s="214" t="s">
        <v>144</v>
      </c>
      <c r="E76" s="208">
        <v>0</v>
      </c>
      <c r="F76" s="260">
        <v>397.31</v>
      </c>
      <c r="G76" s="228" t="s">
        <v>65</v>
      </c>
    </row>
    <row r="77" spans="1:7" ht="32">
      <c r="A77" s="293" t="s">
        <v>172</v>
      </c>
      <c r="B77" s="261" t="s">
        <v>142</v>
      </c>
      <c r="C77" s="261" t="s">
        <v>173</v>
      </c>
      <c r="D77" s="214" t="s">
        <v>144</v>
      </c>
      <c r="E77" s="208">
        <v>0</v>
      </c>
      <c r="F77" s="260">
        <v>640.6</v>
      </c>
      <c r="G77" s="228" t="s">
        <v>65</v>
      </c>
    </row>
    <row r="78" spans="1:7" ht="16">
      <c r="A78" s="293" t="s">
        <v>174</v>
      </c>
      <c r="B78" s="261" t="s">
        <v>142</v>
      </c>
      <c r="C78" s="261" t="s">
        <v>175</v>
      </c>
      <c r="D78" s="214" t="s">
        <v>144</v>
      </c>
      <c r="E78" s="208">
        <v>0</v>
      </c>
      <c r="F78" s="260">
        <v>28.75</v>
      </c>
      <c r="G78" s="228" t="s">
        <v>65</v>
      </c>
    </row>
    <row r="79" spans="1:7" ht="16">
      <c r="A79" s="293" t="s">
        <v>142</v>
      </c>
      <c r="B79" s="261" t="s">
        <v>142</v>
      </c>
      <c r="C79" s="261" t="s">
        <v>176</v>
      </c>
      <c r="D79" s="214"/>
      <c r="E79" s="208"/>
      <c r="F79" s="260"/>
      <c r="G79" s="236"/>
    </row>
    <row r="80" spans="1:7" ht="16">
      <c r="A80" s="293" t="s">
        <v>177</v>
      </c>
      <c r="B80" s="261" t="s">
        <v>142</v>
      </c>
      <c r="C80" s="261" t="s">
        <v>178</v>
      </c>
      <c r="D80" s="214" t="s">
        <v>144</v>
      </c>
      <c r="E80" s="208">
        <v>0</v>
      </c>
      <c r="F80" s="260">
        <v>530.6</v>
      </c>
      <c r="G80" s="228" t="s">
        <v>65</v>
      </c>
    </row>
    <row r="81" spans="1:7" ht="16">
      <c r="A81" s="293" t="s">
        <v>179</v>
      </c>
      <c r="B81" s="261" t="s">
        <v>142</v>
      </c>
      <c r="C81" s="261" t="s">
        <v>180</v>
      </c>
      <c r="D81" s="214" t="s">
        <v>144</v>
      </c>
      <c r="E81" s="208">
        <v>1</v>
      </c>
      <c r="F81" s="260">
        <v>336.51</v>
      </c>
      <c r="G81" s="228" t="s">
        <v>65</v>
      </c>
    </row>
    <row r="82" spans="1:7" ht="16">
      <c r="A82" s="293" t="s">
        <v>181</v>
      </c>
      <c r="B82" s="261" t="s">
        <v>142</v>
      </c>
      <c r="C82" s="261" t="s">
        <v>182</v>
      </c>
      <c r="D82" s="214" t="s">
        <v>144</v>
      </c>
      <c r="E82" s="208">
        <v>0</v>
      </c>
      <c r="F82" s="260">
        <v>673.5</v>
      </c>
      <c r="G82" s="228" t="s">
        <v>65</v>
      </c>
    </row>
    <row r="83" spans="1:7" ht="16">
      <c r="A83" s="293" t="s">
        <v>183</v>
      </c>
      <c r="B83" s="261" t="s">
        <v>142</v>
      </c>
      <c r="C83" s="261" t="s">
        <v>184</v>
      </c>
      <c r="D83" s="214" t="s">
        <v>144</v>
      </c>
      <c r="E83" s="208">
        <v>0</v>
      </c>
      <c r="F83" s="260">
        <v>80</v>
      </c>
      <c r="G83" s="228" t="s">
        <v>65</v>
      </c>
    </row>
    <row r="84" spans="1:7" ht="32">
      <c r="A84" s="293" t="s">
        <v>185</v>
      </c>
      <c r="B84" s="261" t="s">
        <v>142</v>
      </c>
      <c r="C84" s="261" t="s">
        <v>186</v>
      </c>
      <c r="D84" s="214" t="s">
        <v>144</v>
      </c>
      <c r="E84" s="208">
        <v>0</v>
      </c>
      <c r="F84" s="260">
        <v>215.84</v>
      </c>
      <c r="G84" s="228" t="s">
        <v>65</v>
      </c>
    </row>
    <row r="85" spans="1:7" ht="16">
      <c r="A85" s="293" t="s">
        <v>142</v>
      </c>
      <c r="B85" s="261" t="s">
        <v>142</v>
      </c>
      <c r="C85" s="261" t="s">
        <v>187</v>
      </c>
      <c r="D85" s="214"/>
      <c r="E85" s="208"/>
      <c r="F85" s="260"/>
      <c r="G85" s="236"/>
    </row>
    <row r="86" spans="1:7" ht="16">
      <c r="A86" s="293" t="s">
        <v>188</v>
      </c>
      <c r="B86" s="261" t="s">
        <v>142</v>
      </c>
      <c r="C86" s="261" t="s">
        <v>189</v>
      </c>
      <c r="D86" s="214" t="s">
        <v>144</v>
      </c>
      <c r="E86" s="208">
        <v>0</v>
      </c>
      <c r="F86" s="260">
        <v>30.79</v>
      </c>
      <c r="G86" s="228" t="s">
        <v>65</v>
      </c>
    </row>
    <row r="87" spans="1:7" ht="16">
      <c r="A87" s="293" t="s">
        <v>190</v>
      </c>
      <c r="B87" s="261" t="s">
        <v>142</v>
      </c>
      <c r="C87" s="261" t="s">
        <v>191</v>
      </c>
      <c r="D87" s="214" t="s">
        <v>144</v>
      </c>
      <c r="E87" s="208">
        <v>0</v>
      </c>
      <c r="F87" s="260">
        <v>43.98</v>
      </c>
      <c r="G87" s="228" t="s">
        <v>65</v>
      </c>
    </row>
    <row r="88" spans="1:7" ht="16">
      <c r="A88" s="311" t="s">
        <v>192</v>
      </c>
      <c r="B88" s="244" t="s">
        <v>193</v>
      </c>
      <c r="C88" s="209" t="s">
        <v>194</v>
      </c>
      <c r="D88" s="264"/>
      <c r="E88" s="256"/>
      <c r="F88" s="225"/>
      <c r="G88" s="331"/>
    </row>
    <row r="89" spans="1:7" ht="16">
      <c r="A89" s="311" t="s">
        <v>195</v>
      </c>
      <c r="B89" s="212" t="s">
        <v>196</v>
      </c>
      <c r="C89" s="261" t="s">
        <v>197</v>
      </c>
      <c r="D89" s="214" t="s">
        <v>198</v>
      </c>
      <c r="E89" s="208">
        <v>1</v>
      </c>
      <c r="F89" s="260"/>
      <c r="G89" s="236">
        <f>$E89*F89</f>
        <v>0</v>
      </c>
    </row>
    <row r="90" spans="1:7">
      <c r="A90" s="312"/>
      <c r="B90" s="267"/>
      <c r="C90" s="268"/>
      <c r="D90" s="269"/>
      <c r="E90" s="270"/>
      <c r="F90" s="271"/>
      <c r="G90" s="313"/>
    </row>
    <row r="91" spans="1:7">
      <c r="A91" s="155" t="s">
        <v>38</v>
      </c>
      <c r="B91" s="157"/>
      <c r="C91" s="158"/>
      <c r="D91" s="157"/>
      <c r="E91" s="159"/>
      <c r="F91" s="160"/>
      <c r="G91" s="156">
        <f>SUM(G74:G90)</f>
        <v>0</v>
      </c>
    </row>
    <row r="92" spans="1:7">
      <c r="A92" s="47"/>
      <c r="B92" s="50"/>
      <c r="C92" s="51"/>
      <c r="D92" s="50"/>
      <c r="E92" s="52"/>
      <c r="F92" s="14"/>
      <c r="G92" s="49"/>
    </row>
    <row r="93" spans="1:7">
      <c r="A93" s="71"/>
      <c r="B93" s="59"/>
      <c r="C93" s="55"/>
      <c r="D93" s="64"/>
      <c r="E93" s="67"/>
      <c r="F93" s="66"/>
      <c r="G93" s="65"/>
    </row>
    <row r="94" spans="1:7">
      <c r="A94" s="71"/>
      <c r="B94" s="59"/>
      <c r="C94" s="55"/>
      <c r="D94" s="64"/>
      <c r="E94" s="67"/>
      <c r="F94" s="66"/>
      <c r="G94" s="67"/>
    </row>
    <row r="95" spans="1:7">
      <c r="A95" s="71"/>
      <c r="B95" s="59"/>
      <c r="C95" s="59"/>
      <c r="D95" s="39"/>
      <c r="E95" s="67"/>
      <c r="F95" s="66"/>
      <c r="G95" s="67"/>
    </row>
    <row r="96" spans="1:7" ht="16">
      <c r="A96" s="71"/>
      <c r="B96" s="59"/>
      <c r="C96" s="82"/>
      <c r="D96" s="4"/>
      <c r="E96" s="48"/>
      <c r="F96" s="14"/>
      <c r="G96" s="75"/>
    </row>
    <row r="97" spans="1:7" ht="16">
      <c r="A97" s="71"/>
      <c r="B97" s="59"/>
      <c r="C97" s="83"/>
      <c r="D97" s="4"/>
      <c r="E97" s="48"/>
      <c r="F97" s="14"/>
      <c r="G97" s="75"/>
    </row>
    <row r="98" spans="1:7" ht="16">
      <c r="A98" s="71"/>
      <c r="B98" s="59"/>
      <c r="C98" s="83"/>
      <c r="D98" s="64"/>
      <c r="E98" s="67"/>
      <c r="F98" s="66"/>
      <c r="G98" s="65"/>
    </row>
    <row r="99" spans="1:7">
      <c r="A99" s="71"/>
      <c r="B99" s="59"/>
      <c r="C99" s="8"/>
      <c r="D99" s="64"/>
      <c r="E99" s="67"/>
      <c r="F99" s="66"/>
      <c r="G99" s="67"/>
    </row>
    <row r="100" spans="1:7">
      <c r="A100" s="71"/>
      <c r="B100" s="59"/>
      <c r="C100" s="8"/>
      <c r="D100" s="64"/>
      <c r="E100" s="67"/>
      <c r="F100" s="66"/>
      <c r="G100" s="67"/>
    </row>
    <row r="101" spans="1:7">
      <c r="A101" s="161"/>
      <c r="B101" s="162"/>
      <c r="C101" s="163"/>
      <c r="D101" s="162"/>
      <c r="E101" s="164"/>
      <c r="F101" s="165"/>
      <c r="G101" s="166"/>
    </row>
    <row r="102" spans="1:7">
      <c r="A102" s="161"/>
      <c r="B102" s="162"/>
      <c r="C102" s="163"/>
      <c r="D102" s="162"/>
      <c r="E102" s="164"/>
      <c r="F102" s="165"/>
      <c r="G102" s="166"/>
    </row>
    <row r="103" spans="1:7">
      <c r="A103" s="161"/>
      <c r="B103" s="162"/>
      <c r="C103" s="163"/>
      <c r="D103" s="162"/>
      <c r="E103" s="164"/>
      <c r="F103" s="165"/>
      <c r="G103" s="166"/>
    </row>
    <row r="104" spans="1:7">
      <c r="A104" s="71"/>
      <c r="B104" s="59"/>
      <c r="C104" s="8"/>
      <c r="D104" s="64"/>
      <c r="E104" s="67"/>
      <c r="F104" s="66"/>
      <c r="G104" s="67"/>
    </row>
    <row r="105" spans="1:7">
      <c r="A105" s="71"/>
      <c r="B105" s="59"/>
      <c r="C105" s="184"/>
      <c r="D105" s="64"/>
      <c r="E105" s="67"/>
      <c r="F105" s="66"/>
      <c r="G105" s="67"/>
    </row>
    <row r="106" spans="1:7" ht="16">
      <c r="A106" s="71"/>
      <c r="B106" s="59"/>
      <c r="C106" s="83"/>
      <c r="D106" s="64"/>
      <c r="E106" s="67"/>
      <c r="F106" s="66"/>
      <c r="G106" s="67"/>
    </row>
    <row r="107" spans="1:7" ht="16">
      <c r="A107" s="71"/>
      <c r="B107" s="59"/>
      <c r="C107" s="83"/>
      <c r="D107" s="64"/>
      <c r="E107" s="67"/>
      <c r="F107" s="66"/>
      <c r="G107" s="67"/>
    </row>
    <row r="108" spans="1:7" ht="16">
      <c r="A108" s="71"/>
      <c r="B108" s="59"/>
      <c r="C108" s="83"/>
      <c r="D108" s="64"/>
      <c r="E108" s="67"/>
      <c r="F108" s="66"/>
      <c r="G108" s="67"/>
    </row>
    <row r="109" spans="1:7">
      <c r="A109" s="71"/>
      <c r="B109" s="59"/>
      <c r="C109" s="59"/>
      <c r="D109" s="64"/>
      <c r="E109" s="67"/>
      <c r="F109" s="66"/>
      <c r="G109" s="67"/>
    </row>
    <row r="110" spans="1:7">
      <c r="A110" s="62"/>
      <c r="B110" s="74"/>
      <c r="C110" s="59"/>
      <c r="D110" s="39"/>
      <c r="E110" s="56"/>
      <c r="F110" s="57"/>
      <c r="G110" s="57"/>
    </row>
    <row r="111" spans="1:7">
      <c r="A111" s="71"/>
      <c r="B111" s="59"/>
      <c r="C111" s="59"/>
      <c r="D111" s="74"/>
      <c r="E111" s="67"/>
      <c r="F111" s="66"/>
      <c r="G111" s="67"/>
    </row>
    <row r="112" spans="1:7">
      <c r="A112" s="71"/>
      <c r="B112" s="59"/>
      <c r="C112" s="59"/>
      <c r="D112" s="74"/>
      <c r="E112" s="67"/>
      <c r="F112" s="66"/>
      <c r="G112" s="67"/>
    </row>
    <row r="113" spans="1:7">
      <c r="A113" s="71"/>
      <c r="B113" s="59"/>
      <c r="C113" s="59"/>
      <c r="D113" s="74"/>
      <c r="E113" s="67"/>
      <c r="F113" s="66"/>
      <c r="G113" s="67"/>
    </row>
    <row r="114" spans="1:7">
      <c r="A114" s="71"/>
      <c r="B114" s="59"/>
      <c r="C114" s="59"/>
      <c r="D114" s="74"/>
      <c r="E114" s="67"/>
      <c r="F114" s="66"/>
      <c r="G114" s="67"/>
    </row>
    <row r="115" spans="1:7">
      <c r="A115" s="71"/>
      <c r="B115" s="59"/>
      <c r="C115" s="59"/>
      <c r="D115" s="74"/>
      <c r="E115" s="67"/>
      <c r="F115" s="66"/>
      <c r="G115" s="67"/>
    </row>
    <row r="116" spans="1:7">
      <c r="A116" s="71"/>
      <c r="B116" s="59"/>
      <c r="C116" s="59"/>
      <c r="D116" s="74"/>
      <c r="E116" s="67"/>
      <c r="F116" s="66"/>
      <c r="G116" s="67"/>
    </row>
    <row r="117" spans="1:7">
      <c r="A117" s="71"/>
      <c r="B117" s="59"/>
      <c r="C117" s="59"/>
      <c r="D117" s="74"/>
      <c r="E117" s="67"/>
      <c r="F117" s="66"/>
      <c r="G117" s="67"/>
    </row>
    <row r="118" spans="1:7">
      <c r="A118" s="76"/>
      <c r="B118" s="59"/>
      <c r="C118" s="184"/>
      <c r="D118" s="39"/>
      <c r="E118" s="56"/>
      <c r="F118" s="57"/>
      <c r="G118" s="57"/>
    </row>
    <row r="119" spans="1:7">
      <c r="A119" s="62"/>
      <c r="B119" s="59"/>
      <c r="C119" s="55"/>
      <c r="D119" s="39"/>
      <c r="E119" s="56"/>
      <c r="F119" s="57"/>
      <c r="G119" s="57"/>
    </row>
    <row r="120" spans="1:7">
      <c r="A120" s="76"/>
      <c r="B120" s="59"/>
      <c r="C120" s="8"/>
      <c r="D120" s="74"/>
      <c r="E120" s="67"/>
      <c r="F120" s="66"/>
      <c r="G120" s="65"/>
    </row>
    <row r="121" spans="1:7">
      <c r="A121" s="76"/>
      <c r="B121" s="59"/>
      <c r="C121" s="8"/>
      <c r="D121" s="74"/>
      <c r="E121" s="67"/>
      <c r="F121" s="66"/>
      <c r="G121" s="67"/>
    </row>
    <row r="122" spans="1:7">
      <c r="A122" s="76"/>
      <c r="B122" s="59"/>
      <c r="C122" s="8"/>
      <c r="D122" s="74"/>
      <c r="E122" s="67"/>
      <c r="F122" s="66"/>
      <c r="G122" s="67"/>
    </row>
    <row r="123" spans="1:7">
      <c r="A123" s="76"/>
      <c r="B123" s="59"/>
      <c r="C123" s="8"/>
      <c r="D123" s="74"/>
      <c r="E123" s="67"/>
      <c r="F123" s="66"/>
      <c r="G123" s="67"/>
    </row>
    <row r="124" spans="1:7">
      <c r="A124" s="76"/>
      <c r="B124" s="59"/>
      <c r="C124" s="8"/>
      <c r="D124" s="74"/>
      <c r="E124" s="67"/>
      <c r="F124" s="66"/>
      <c r="G124" s="67"/>
    </row>
    <row r="125" spans="1:7">
      <c r="A125" s="76"/>
      <c r="B125" s="59"/>
      <c r="C125" s="59"/>
      <c r="D125" s="39"/>
      <c r="E125" s="56"/>
      <c r="F125" s="57"/>
      <c r="G125" s="57"/>
    </row>
    <row r="126" spans="1:7">
      <c r="A126" s="62"/>
      <c r="B126" s="59"/>
      <c r="C126" s="55"/>
      <c r="D126" s="39"/>
      <c r="E126" s="56"/>
      <c r="F126" s="57"/>
      <c r="G126" s="57"/>
    </row>
    <row r="127" spans="1:7">
      <c r="A127" s="76"/>
      <c r="B127" s="59"/>
      <c r="C127" s="9"/>
      <c r="D127" s="44"/>
      <c r="E127" s="72"/>
      <c r="F127" s="73"/>
      <c r="G127" s="65"/>
    </row>
    <row r="128" spans="1:7">
      <c r="A128" s="76"/>
      <c r="B128" s="59"/>
      <c r="C128" s="9"/>
      <c r="D128" s="44"/>
      <c r="E128" s="72"/>
      <c r="F128" s="73"/>
      <c r="G128" s="67"/>
    </row>
    <row r="129" spans="1:7">
      <c r="A129" s="76"/>
      <c r="B129" s="59"/>
      <c r="C129" s="9"/>
      <c r="D129" s="44"/>
      <c r="E129" s="72"/>
      <c r="F129" s="73"/>
      <c r="G129" s="65"/>
    </row>
    <row r="130" spans="1:7">
      <c r="A130" s="76"/>
      <c r="B130" s="59"/>
      <c r="C130" s="9"/>
      <c r="D130" s="44"/>
      <c r="E130" s="72"/>
      <c r="F130" s="73"/>
      <c r="G130" s="67"/>
    </row>
    <row r="131" spans="1:7">
      <c r="A131" s="76"/>
      <c r="B131" s="59"/>
      <c r="C131" s="9"/>
      <c r="D131" s="44"/>
      <c r="E131" s="72"/>
      <c r="F131" s="73"/>
      <c r="G131" s="67"/>
    </row>
    <row r="132" spans="1:7">
      <c r="A132" s="76"/>
      <c r="B132" s="59"/>
      <c r="C132" s="9"/>
      <c r="D132" s="44"/>
      <c r="E132" s="72"/>
      <c r="F132" s="73"/>
      <c r="G132" s="67"/>
    </row>
    <row r="133" spans="1:7">
      <c r="A133" s="76"/>
      <c r="B133" s="59"/>
      <c r="C133" s="9"/>
      <c r="D133" s="44"/>
      <c r="E133" s="72"/>
      <c r="F133" s="73"/>
      <c r="G133" s="73"/>
    </row>
    <row r="134" spans="1:7">
      <c r="A134" s="71"/>
      <c r="B134" s="130"/>
      <c r="C134" s="184"/>
      <c r="D134" s="44"/>
      <c r="E134" s="72"/>
      <c r="F134" s="73"/>
      <c r="G134" s="73"/>
    </row>
    <row r="135" spans="1:7">
      <c r="A135" s="76"/>
      <c r="B135" s="59"/>
      <c r="C135" s="9"/>
      <c r="D135" s="44"/>
      <c r="E135" s="72"/>
      <c r="F135" s="73"/>
      <c r="G135" s="73"/>
    </row>
    <row r="136" spans="1:7">
      <c r="A136" s="76"/>
      <c r="B136" s="59"/>
      <c r="C136" s="55"/>
      <c r="D136" s="39"/>
      <c r="E136" s="56"/>
      <c r="F136" s="57"/>
      <c r="G136" s="57"/>
    </row>
    <row r="137" spans="1:7">
      <c r="A137" s="62"/>
      <c r="B137" s="59"/>
      <c r="C137" s="55"/>
      <c r="D137" s="39"/>
      <c r="E137" s="56"/>
      <c r="F137" s="57"/>
      <c r="G137" s="57"/>
    </row>
    <row r="138" spans="1:7">
      <c r="A138" s="71"/>
      <c r="B138" s="59"/>
      <c r="C138" s="59"/>
      <c r="D138" s="64"/>
      <c r="E138" s="67"/>
      <c r="F138" s="66"/>
      <c r="G138" s="65"/>
    </row>
    <row r="139" spans="1:7">
      <c r="A139" s="71"/>
      <c r="B139" s="59"/>
      <c r="C139" s="59"/>
      <c r="D139" s="64"/>
      <c r="E139" s="67"/>
      <c r="F139" s="66"/>
      <c r="G139" s="65"/>
    </row>
    <row r="140" spans="1:7">
      <c r="A140" s="68"/>
      <c r="B140" s="59"/>
      <c r="C140" s="59"/>
      <c r="D140" s="64"/>
      <c r="E140" s="67"/>
      <c r="F140" s="66"/>
      <c r="G140" s="66"/>
    </row>
    <row r="141" spans="1:7">
      <c r="A141" s="62"/>
      <c r="B141" s="59"/>
      <c r="C141" s="59"/>
      <c r="D141" s="39"/>
      <c r="E141" s="56"/>
      <c r="F141" s="57"/>
      <c r="G141" s="57"/>
    </row>
    <row r="142" spans="1:7">
      <c r="A142" s="62"/>
      <c r="B142" s="55"/>
      <c r="C142" s="55"/>
      <c r="D142" s="39"/>
      <c r="E142" s="56"/>
      <c r="F142" s="57"/>
      <c r="G142" s="57"/>
    </row>
    <row r="143" spans="1:7">
      <c r="A143" s="71"/>
      <c r="B143" s="59"/>
      <c r="C143" s="59"/>
      <c r="D143" s="64"/>
      <c r="E143" s="67"/>
      <c r="F143" s="66"/>
      <c r="G143" s="65"/>
    </row>
    <row r="144" spans="1:7">
      <c r="A144" s="71"/>
      <c r="B144" s="59"/>
      <c r="C144" s="59"/>
      <c r="D144" s="64"/>
      <c r="E144" s="67"/>
      <c r="F144" s="66"/>
      <c r="G144" s="65"/>
    </row>
    <row r="145" spans="1:7">
      <c r="A145" s="71"/>
      <c r="B145" s="59"/>
      <c r="C145" s="59"/>
      <c r="D145" s="39"/>
      <c r="E145" s="56"/>
      <c r="F145" s="57"/>
      <c r="G145" s="187"/>
    </row>
    <row r="146" spans="1:7">
      <c r="A146" s="71"/>
      <c r="B146" s="55"/>
      <c r="C146" s="55"/>
      <c r="D146" s="39"/>
      <c r="E146" s="56"/>
      <c r="F146" s="57"/>
      <c r="G146" s="187"/>
    </row>
    <row r="147" spans="1:7">
      <c r="A147" s="71"/>
      <c r="B147" s="55"/>
      <c r="C147" s="55"/>
      <c r="D147" s="39"/>
      <c r="E147" s="56"/>
      <c r="F147" s="57"/>
      <c r="G147" s="187"/>
    </row>
    <row r="148" spans="1:7">
      <c r="A148" s="161"/>
      <c r="B148" s="162"/>
      <c r="C148" s="163"/>
      <c r="D148" s="162"/>
      <c r="E148" s="164"/>
      <c r="F148" s="165"/>
      <c r="G148" s="166"/>
    </row>
    <row r="149" spans="1:7">
      <c r="A149" s="161"/>
      <c r="B149" s="162"/>
      <c r="C149" s="163"/>
      <c r="D149" s="162"/>
      <c r="E149" s="164"/>
      <c r="F149" s="165"/>
      <c r="G149" s="166"/>
    </row>
    <row r="150" spans="1:7">
      <c r="A150" s="161"/>
      <c r="B150" s="162"/>
      <c r="C150" s="163"/>
      <c r="D150" s="162"/>
      <c r="E150" s="164"/>
      <c r="F150" s="165"/>
      <c r="G150" s="166"/>
    </row>
    <row r="151" spans="1:7">
      <c r="A151" s="76"/>
      <c r="B151" s="59"/>
      <c r="C151" s="61"/>
      <c r="D151" s="39"/>
      <c r="E151" s="56"/>
      <c r="F151" s="57"/>
      <c r="G151" s="57"/>
    </row>
    <row r="152" spans="1:7">
      <c r="A152" s="71"/>
      <c r="B152" s="8"/>
      <c r="C152" s="184"/>
      <c r="D152" s="39"/>
      <c r="E152" s="56"/>
      <c r="F152" s="57"/>
      <c r="G152" s="57"/>
    </row>
    <row r="153" spans="1:7">
      <c r="A153" s="62"/>
      <c r="B153" s="59"/>
      <c r="C153" s="55"/>
      <c r="D153" s="39"/>
      <c r="E153" s="56"/>
      <c r="F153" s="57"/>
      <c r="G153" s="57"/>
    </row>
    <row r="154" spans="1:7">
      <c r="A154" s="62"/>
      <c r="B154" s="84"/>
      <c r="C154" s="59"/>
      <c r="D154" s="39"/>
      <c r="E154" s="56"/>
      <c r="F154" s="57"/>
      <c r="G154" s="57"/>
    </row>
    <row r="155" spans="1:7">
      <c r="A155" s="76"/>
      <c r="B155" s="59"/>
      <c r="C155" s="55"/>
      <c r="D155" s="46"/>
      <c r="E155" s="72"/>
      <c r="F155" s="35"/>
      <c r="G155" s="65"/>
    </row>
    <row r="156" spans="1:7">
      <c r="A156" s="76"/>
      <c r="B156" s="59"/>
      <c r="C156" s="55"/>
      <c r="D156" s="46"/>
      <c r="E156" s="72"/>
      <c r="F156" s="35"/>
      <c r="G156" s="65"/>
    </row>
    <row r="157" spans="1:7">
      <c r="A157" s="76"/>
      <c r="B157" s="59"/>
      <c r="C157" s="55"/>
      <c r="D157" s="46"/>
      <c r="E157" s="72"/>
      <c r="F157" s="35"/>
      <c r="G157" s="65"/>
    </row>
    <row r="158" spans="1:7">
      <c r="A158" s="76"/>
      <c r="B158" s="59"/>
      <c r="C158" s="55"/>
      <c r="D158" s="46"/>
      <c r="E158" s="72"/>
      <c r="F158" s="35"/>
      <c r="G158" s="65"/>
    </row>
    <row r="159" spans="1:7">
      <c r="A159" s="76"/>
      <c r="B159" s="59"/>
      <c r="C159" s="55"/>
      <c r="D159" s="46"/>
      <c r="E159" s="72"/>
      <c r="F159" s="35"/>
      <c r="G159" s="65"/>
    </row>
    <row r="160" spans="1:7">
      <c r="A160" s="76"/>
      <c r="B160" s="59"/>
      <c r="C160" s="55"/>
      <c r="D160" s="46"/>
      <c r="E160" s="72"/>
      <c r="F160" s="35"/>
      <c r="G160" s="65"/>
    </row>
    <row r="161" spans="1:7">
      <c r="A161" s="76"/>
      <c r="B161" s="59"/>
      <c r="C161" s="55"/>
      <c r="D161" s="46"/>
      <c r="E161" s="72"/>
      <c r="F161" s="35"/>
      <c r="G161" s="65"/>
    </row>
    <row r="162" spans="1:7">
      <c r="A162" s="76"/>
      <c r="B162" s="59"/>
      <c r="C162" s="55"/>
      <c r="D162" s="46"/>
      <c r="E162" s="72"/>
      <c r="F162" s="35"/>
      <c r="G162" s="65"/>
    </row>
    <row r="163" spans="1:7">
      <c r="A163" s="76"/>
      <c r="B163" s="59"/>
      <c r="C163" s="55"/>
      <c r="D163" s="46"/>
      <c r="E163" s="72"/>
      <c r="F163" s="35"/>
      <c r="G163" s="65"/>
    </row>
    <row r="164" spans="1:7">
      <c r="A164" s="76"/>
      <c r="B164" s="59"/>
      <c r="C164" s="55"/>
      <c r="D164" s="46"/>
      <c r="E164" s="72"/>
      <c r="F164" s="35"/>
      <c r="G164" s="65"/>
    </row>
    <row r="165" spans="1:7">
      <c r="A165" s="76"/>
      <c r="B165" s="59"/>
      <c r="C165" s="55"/>
      <c r="D165" s="46"/>
      <c r="E165" s="72"/>
      <c r="F165" s="35"/>
      <c r="G165" s="65"/>
    </row>
    <row r="166" spans="1:7">
      <c r="A166" s="76"/>
      <c r="B166" s="59"/>
      <c r="C166" s="9"/>
      <c r="D166" s="85"/>
      <c r="E166" s="69"/>
      <c r="F166" s="70"/>
      <c r="G166" s="65"/>
    </row>
    <row r="167" spans="1:7">
      <c r="A167" s="76"/>
      <c r="B167" s="59"/>
      <c r="C167" s="9"/>
      <c r="D167" s="85"/>
      <c r="E167" s="69"/>
      <c r="F167" s="70"/>
      <c r="G167" s="65"/>
    </row>
    <row r="168" spans="1:7">
      <c r="A168" s="76"/>
      <c r="B168" s="59"/>
      <c r="C168" s="9"/>
      <c r="D168" s="85"/>
      <c r="E168" s="69"/>
      <c r="F168" s="70"/>
      <c r="G168" s="65"/>
    </row>
    <row r="169" spans="1:7">
      <c r="A169" s="161"/>
      <c r="B169" s="162"/>
      <c r="C169" s="163"/>
      <c r="D169" s="162"/>
      <c r="E169" s="164"/>
      <c r="F169" s="165"/>
      <c r="G169" s="166"/>
    </row>
    <row r="170" spans="1:7">
      <c r="A170" s="161"/>
      <c r="B170" s="162"/>
      <c r="C170" s="163"/>
      <c r="D170" s="162"/>
      <c r="E170" s="164"/>
      <c r="F170" s="165"/>
      <c r="G170" s="166"/>
    </row>
    <row r="171" spans="1:7">
      <c r="A171" s="161"/>
      <c r="B171" s="162"/>
      <c r="C171" s="163"/>
      <c r="D171" s="162"/>
      <c r="E171" s="164"/>
      <c r="F171" s="165"/>
      <c r="G171" s="166"/>
    </row>
    <row r="172" spans="1:7">
      <c r="A172" s="76"/>
      <c r="B172" s="59"/>
      <c r="C172" s="9"/>
      <c r="D172" s="85"/>
      <c r="E172" s="69"/>
      <c r="F172" s="70"/>
      <c r="G172" s="65"/>
    </row>
    <row r="173" spans="1:7">
      <c r="A173" s="76"/>
      <c r="B173" s="8"/>
      <c r="C173" s="9"/>
      <c r="D173" s="85"/>
      <c r="E173" s="69"/>
      <c r="F173" s="70"/>
      <c r="G173" s="65"/>
    </row>
    <row r="174" spans="1:7">
      <c r="A174" s="62"/>
      <c r="B174" s="8"/>
      <c r="C174" s="59"/>
      <c r="D174" s="39"/>
      <c r="E174" s="56"/>
      <c r="F174" s="57"/>
      <c r="G174" s="57"/>
    </row>
    <row r="175" spans="1:7">
      <c r="A175" s="62"/>
      <c r="B175" s="59"/>
      <c r="C175" s="59"/>
      <c r="D175" s="39"/>
      <c r="E175" s="56"/>
      <c r="F175" s="57"/>
      <c r="G175" s="57"/>
    </row>
    <row r="176" spans="1:7">
      <c r="A176" s="76"/>
      <c r="B176" s="59"/>
      <c r="C176" s="59"/>
      <c r="D176" s="39"/>
      <c r="E176" s="69"/>
      <c r="F176" s="185"/>
      <c r="G176" s="70"/>
    </row>
    <row r="177" spans="1:7">
      <c r="A177" s="76"/>
      <c r="B177" s="59"/>
      <c r="C177" s="59"/>
      <c r="D177" s="39"/>
      <c r="E177" s="69"/>
      <c r="F177" s="185"/>
      <c r="G177" s="70"/>
    </row>
    <row r="178" spans="1:7">
      <c r="A178" s="76"/>
      <c r="B178" s="59"/>
      <c r="C178" s="59"/>
      <c r="D178" s="39"/>
      <c r="E178" s="69"/>
      <c r="F178" s="185"/>
      <c r="G178" s="70"/>
    </row>
    <row r="179" spans="1:7">
      <c r="A179" s="62"/>
      <c r="B179" s="59"/>
      <c r="C179" s="55"/>
      <c r="D179" s="46"/>
      <c r="E179" s="56"/>
      <c r="F179" s="57"/>
      <c r="G179" s="57"/>
    </row>
    <row r="180" spans="1:7">
      <c r="A180" s="76"/>
      <c r="B180" s="59"/>
      <c r="C180" s="59"/>
      <c r="D180" s="46"/>
      <c r="E180" s="69"/>
      <c r="F180" s="70"/>
      <c r="G180" s="65"/>
    </row>
    <row r="181" spans="1:7">
      <c r="A181" s="76"/>
      <c r="B181" s="74"/>
      <c r="C181" s="8"/>
      <c r="D181" s="46"/>
      <c r="E181" s="69"/>
      <c r="F181" s="70"/>
      <c r="G181" s="65"/>
    </row>
    <row r="182" spans="1:7" ht="16">
      <c r="A182" s="76"/>
      <c r="B182" s="4"/>
      <c r="C182" s="9"/>
      <c r="D182" s="85"/>
      <c r="E182" s="69"/>
      <c r="F182" s="70"/>
      <c r="G182" s="65"/>
    </row>
    <row r="183" spans="1:7" ht="16">
      <c r="A183" s="76"/>
      <c r="B183" s="4"/>
      <c r="C183" s="9"/>
      <c r="D183" s="85"/>
      <c r="E183" s="69"/>
      <c r="F183" s="70"/>
      <c r="G183" s="69"/>
    </row>
    <row r="184" spans="1:7">
      <c r="A184" s="161"/>
      <c r="B184" s="162"/>
      <c r="C184" s="163"/>
      <c r="D184" s="162"/>
      <c r="E184" s="164"/>
      <c r="F184" s="165"/>
      <c r="G184" s="166"/>
    </row>
    <row r="185" spans="1:7">
      <c r="A185" s="47"/>
      <c r="B185" s="50"/>
      <c r="C185" s="51"/>
      <c r="D185" s="50"/>
      <c r="E185" s="52"/>
      <c r="F185" s="14"/>
      <c r="G185" s="49"/>
    </row>
    <row r="186" spans="1:7">
      <c r="A186" s="170"/>
      <c r="B186" s="171"/>
      <c r="C186" s="172"/>
      <c r="D186" s="188"/>
      <c r="E186" s="188"/>
      <c r="F186" s="188"/>
      <c r="G186" s="188"/>
    </row>
    <row r="187" spans="1:7">
      <c r="A187" s="71"/>
      <c r="B187" s="64"/>
      <c r="C187" s="59"/>
      <c r="F187"/>
    </row>
    <row r="188" spans="1:7">
      <c r="A188" s="71"/>
      <c r="B188" s="41"/>
      <c r="C188" s="184"/>
      <c r="F188"/>
    </row>
    <row r="189" spans="1:7">
      <c r="A189" s="38"/>
      <c r="C189" s="8"/>
      <c r="D189" s="85"/>
      <c r="E189" s="69"/>
      <c r="F189" s="70"/>
      <c r="G189" s="65"/>
    </row>
    <row r="190" spans="1:7">
      <c r="A190" s="38"/>
      <c r="C190" s="192"/>
      <c r="D190" s="85"/>
      <c r="E190" s="69"/>
      <c r="F190" s="69"/>
      <c r="G190" s="69"/>
    </row>
    <row r="191" spans="1:7">
      <c r="A191" s="63"/>
      <c r="B191" s="34"/>
      <c r="C191" s="184"/>
      <c r="F191"/>
    </row>
    <row r="192" spans="1:7">
      <c r="A192" s="45"/>
      <c r="B192" s="34"/>
      <c r="C192" s="8"/>
      <c r="F192"/>
    </row>
    <row r="193" spans="1:7">
      <c r="F193"/>
    </row>
    <row r="194" spans="1:7">
      <c r="A194" s="63"/>
      <c r="B194" s="34"/>
      <c r="C194" s="8"/>
      <c r="D194" s="85"/>
      <c r="E194" s="69"/>
      <c r="F194" s="70"/>
      <c r="G194" s="65"/>
    </row>
    <row r="195" spans="1:7">
      <c r="F195"/>
    </row>
    <row r="196" spans="1:7">
      <c r="A196" s="34"/>
      <c r="B196" s="34"/>
      <c r="C196" s="8"/>
      <c r="F196"/>
    </row>
    <row r="197" spans="1:7">
      <c r="F197"/>
    </row>
    <row r="198" spans="1:7">
      <c r="A198" s="63"/>
      <c r="B198" s="34"/>
      <c r="C198" s="8"/>
      <c r="D198" s="85"/>
      <c r="E198" s="69"/>
      <c r="F198" s="70"/>
      <c r="G198" s="65"/>
    </row>
    <row r="199" spans="1:7">
      <c r="A199" s="63"/>
      <c r="C199" s="8"/>
      <c r="D199" s="85"/>
      <c r="E199" s="69"/>
      <c r="F199" s="70"/>
      <c r="G199" s="65"/>
    </row>
    <row r="200" spans="1:7">
      <c r="F200"/>
    </row>
    <row r="201" spans="1:7">
      <c r="A201" s="53"/>
      <c r="B201" s="34"/>
      <c r="C201" s="184"/>
      <c r="F201"/>
    </row>
    <row r="202" spans="1:7">
      <c r="F202"/>
    </row>
    <row r="203" spans="1:7">
      <c r="A203" s="34"/>
      <c r="B203" s="34"/>
      <c r="C203" s="8"/>
      <c r="F203"/>
    </row>
    <row r="204" spans="1:7">
      <c r="A204" s="53"/>
      <c r="B204" s="34"/>
      <c r="C204" s="8"/>
      <c r="D204" s="85"/>
      <c r="E204" s="69"/>
      <c r="F204" s="70"/>
      <c r="G204" s="65"/>
    </row>
    <row r="205" spans="1:7">
      <c r="F205"/>
    </row>
    <row r="206" spans="1:7">
      <c r="A206" s="34"/>
      <c r="B206" s="34"/>
      <c r="C206" s="8"/>
      <c r="F206"/>
    </row>
    <row r="207" spans="1:7">
      <c r="A207" s="53"/>
      <c r="B207" s="34"/>
      <c r="C207" s="8"/>
      <c r="D207" s="85"/>
      <c r="E207" s="69"/>
      <c r="F207" s="70"/>
      <c r="G207" s="65"/>
    </row>
    <row r="208" spans="1:7">
      <c r="A208" s="53"/>
      <c r="B208" s="34"/>
      <c r="C208" s="8"/>
      <c r="D208" s="85"/>
      <c r="E208" s="69"/>
      <c r="F208" s="70"/>
      <c r="G208" s="69"/>
    </row>
    <row r="209" spans="1:7">
      <c r="B209" s="34"/>
      <c r="C209" s="8"/>
      <c r="D209" s="85"/>
      <c r="E209" s="69"/>
      <c r="F209" s="70"/>
      <c r="G209" s="69"/>
    </row>
    <row r="210" spans="1:7">
      <c r="A210" s="53"/>
      <c r="B210" s="34"/>
      <c r="C210" s="8"/>
      <c r="D210" s="85"/>
      <c r="E210" s="69"/>
      <c r="F210" s="70"/>
      <c r="G210" s="65"/>
    </row>
    <row r="211" spans="1:7">
      <c r="A211" s="34"/>
      <c r="B211" s="34"/>
      <c r="C211" s="8"/>
      <c r="D211" s="85"/>
      <c r="E211" s="69"/>
      <c r="F211" s="70"/>
      <c r="G211" s="69"/>
    </row>
    <row r="212" spans="1:7">
      <c r="A212" s="34"/>
      <c r="B212" s="34"/>
      <c r="C212" s="8"/>
      <c r="D212" s="85"/>
      <c r="E212" s="69"/>
      <c r="F212" s="70"/>
      <c r="G212" s="69"/>
    </row>
    <row r="213" spans="1:7">
      <c r="A213" s="53"/>
      <c r="B213" s="34"/>
      <c r="C213" s="8"/>
      <c r="D213" s="85"/>
      <c r="E213" s="69"/>
      <c r="F213" s="70"/>
      <c r="G213" s="65"/>
    </row>
    <row r="214" spans="1:7">
      <c r="D214" s="85"/>
      <c r="E214" s="69"/>
      <c r="F214" s="70"/>
      <c r="G214" s="69"/>
    </row>
    <row r="215" spans="1:7">
      <c r="A215" s="34"/>
      <c r="B215" s="34"/>
      <c r="C215" s="8"/>
      <c r="D215" s="85"/>
      <c r="E215" s="69"/>
      <c r="F215" s="70"/>
      <c r="G215" s="69"/>
    </row>
    <row r="216" spans="1:7">
      <c r="A216" s="53"/>
      <c r="B216" s="34"/>
      <c r="C216" s="8"/>
      <c r="D216" s="85"/>
      <c r="E216" s="69"/>
      <c r="F216" s="70"/>
      <c r="G216" s="65"/>
    </row>
    <row r="217" spans="1:7">
      <c r="F217"/>
    </row>
    <row r="218" spans="1:7">
      <c r="A218" s="34"/>
      <c r="B218" s="34"/>
      <c r="C218" s="8"/>
      <c r="F218"/>
    </row>
    <row r="219" spans="1:7">
      <c r="F219"/>
    </row>
    <row r="220" spans="1:7">
      <c r="A220" s="53"/>
      <c r="B220" s="34"/>
      <c r="C220" s="8"/>
      <c r="D220" s="85"/>
      <c r="E220" s="69"/>
      <c r="F220" s="70"/>
      <c r="G220" s="65"/>
    </row>
    <row r="221" spans="1:7">
      <c r="D221" s="85"/>
      <c r="E221" s="69"/>
      <c r="F221" s="70"/>
      <c r="G221" s="69"/>
    </row>
    <row r="222" spans="1:7">
      <c r="A222" s="34"/>
      <c r="B222" s="34"/>
      <c r="C222" s="8"/>
      <c r="D222" s="85"/>
      <c r="E222" s="69"/>
      <c r="F222" s="70"/>
      <c r="G222" s="69"/>
    </row>
    <row r="223" spans="1:7">
      <c r="D223" s="85"/>
      <c r="E223" s="69"/>
      <c r="F223" s="70"/>
      <c r="G223" s="69"/>
    </row>
    <row r="224" spans="1:7">
      <c r="A224" s="53"/>
      <c r="B224" s="34"/>
      <c r="C224" s="8"/>
      <c r="D224" s="85"/>
      <c r="E224" s="69"/>
      <c r="F224" s="70"/>
      <c r="G224" s="65"/>
    </row>
    <row r="225" spans="1:7">
      <c r="A225" s="63"/>
      <c r="B225" s="34"/>
      <c r="C225" s="8"/>
      <c r="D225" s="85"/>
      <c r="E225" s="69"/>
      <c r="F225" s="70"/>
      <c r="G225" s="65"/>
    </row>
    <row r="226" spans="1:7">
      <c r="A226" s="63"/>
      <c r="B226" s="34"/>
      <c r="C226" s="8"/>
      <c r="D226" s="85"/>
      <c r="E226" s="69"/>
      <c r="F226" s="70"/>
      <c r="G226" s="69"/>
    </row>
    <row r="227" spans="1:7">
      <c r="A227" s="161"/>
      <c r="B227" s="162"/>
      <c r="C227" s="163"/>
      <c r="D227" s="162"/>
      <c r="E227" s="164"/>
      <c r="F227" s="165"/>
      <c r="G227" s="166"/>
    </row>
    <row r="228" spans="1:7">
      <c r="A228" s="161"/>
      <c r="B228" s="162"/>
      <c r="C228" s="163"/>
      <c r="D228" s="162"/>
      <c r="E228" s="164"/>
      <c r="F228" s="165"/>
      <c r="G228" s="166"/>
    </row>
    <row r="229" spans="1:7">
      <c r="A229" s="161"/>
      <c r="B229" s="162"/>
      <c r="C229" s="163"/>
      <c r="D229" s="162"/>
      <c r="E229" s="164"/>
      <c r="F229" s="165"/>
      <c r="G229" s="166"/>
    </row>
    <row r="230" spans="1:7">
      <c r="D230" s="85"/>
      <c r="E230" s="69"/>
      <c r="F230" s="70"/>
      <c r="G230" s="69"/>
    </row>
    <row r="231" spans="1:7">
      <c r="A231" s="53"/>
      <c r="B231" s="34"/>
      <c r="C231" s="183"/>
      <c r="D231" s="85"/>
      <c r="E231" s="69"/>
      <c r="F231" s="70"/>
      <c r="G231" s="69"/>
    </row>
    <row r="232" spans="1:7">
      <c r="D232" s="85"/>
      <c r="E232" s="69"/>
      <c r="F232" s="70"/>
      <c r="G232" s="69"/>
    </row>
    <row r="233" spans="1:7">
      <c r="A233" s="53"/>
      <c r="B233" s="34"/>
      <c r="C233" s="8"/>
      <c r="D233" s="85"/>
      <c r="E233" s="69"/>
      <c r="F233" s="70"/>
      <c r="G233" s="65"/>
    </row>
    <row r="234" spans="1:7">
      <c r="A234" s="53"/>
      <c r="B234" s="34"/>
      <c r="C234" s="8"/>
      <c r="D234" s="85"/>
      <c r="E234" s="69"/>
      <c r="F234" s="70"/>
      <c r="G234" s="65"/>
    </row>
    <row r="235" spans="1:7">
      <c r="D235" s="85"/>
      <c r="E235" s="69"/>
      <c r="F235" s="70"/>
      <c r="G235" s="69"/>
    </row>
    <row r="236" spans="1:7">
      <c r="A236" s="53"/>
      <c r="B236" s="34"/>
      <c r="C236" s="184"/>
      <c r="D236" s="85"/>
      <c r="E236" s="69"/>
      <c r="F236" s="70"/>
      <c r="G236" s="69"/>
    </row>
    <row r="237" spans="1:7">
      <c r="A237" s="53"/>
      <c r="B237" s="34"/>
      <c r="C237" s="8"/>
      <c r="D237" s="85"/>
      <c r="E237" s="69"/>
      <c r="F237" s="70"/>
      <c r="G237" s="65"/>
    </row>
    <row r="238" spans="1:7">
      <c r="A238" s="53"/>
      <c r="B238" s="34"/>
      <c r="C238" s="8"/>
      <c r="D238" s="85"/>
      <c r="E238" s="69"/>
      <c r="F238" s="70"/>
      <c r="G238" s="65"/>
    </row>
    <row r="239" spans="1:7">
      <c r="A239" s="53"/>
      <c r="B239" s="34"/>
      <c r="C239" s="8"/>
      <c r="D239" s="85"/>
      <c r="E239" s="69"/>
      <c r="F239" s="70"/>
      <c r="G239" s="65"/>
    </row>
    <row r="240" spans="1:7">
      <c r="A240" s="53"/>
      <c r="B240" s="34"/>
      <c r="C240" s="8"/>
      <c r="D240" s="85"/>
      <c r="E240" s="69"/>
      <c r="F240" s="70"/>
      <c r="G240" s="65"/>
    </row>
    <row r="241" spans="1:9">
      <c r="A241" s="53"/>
      <c r="B241" s="34"/>
      <c r="C241" s="8"/>
      <c r="D241" s="85"/>
      <c r="E241" s="69"/>
      <c r="F241" s="70"/>
      <c r="G241" s="65"/>
    </row>
    <row r="242" spans="1:9">
      <c r="D242" s="85"/>
      <c r="E242" s="69"/>
      <c r="F242" s="70"/>
      <c r="G242" s="69"/>
    </row>
    <row r="243" spans="1:9">
      <c r="A243" s="53"/>
      <c r="B243" s="34"/>
      <c r="C243" s="184"/>
      <c r="D243" s="85"/>
      <c r="E243" s="69"/>
      <c r="F243" s="70"/>
      <c r="G243" s="69"/>
    </row>
    <row r="244" spans="1:9">
      <c r="D244" s="85"/>
      <c r="E244" s="69"/>
      <c r="F244" s="70"/>
      <c r="G244" s="69"/>
    </row>
    <row r="245" spans="1:9">
      <c r="A245" s="34"/>
      <c r="B245" s="34"/>
      <c r="C245" s="8"/>
      <c r="D245" s="85"/>
      <c r="E245" s="69"/>
      <c r="F245" s="70"/>
      <c r="G245" s="69"/>
    </row>
    <row r="246" spans="1:9">
      <c r="A246" s="53"/>
      <c r="B246" s="34"/>
      <c r="C246" s="8"/>
      <c r="D246" s="85"/>
      <c r="E246" s="69"/>
      <c r="F246" s="70"/>
      <c r="G246" s="65"/>
    </row>
    <row r="247" spans="1:9">
      <c r="F247"/>
    </row>
    <row r="248" spans="1:9">
      <c r="A248" s="53"/>
      <c r="B248" s="34"/>
      <c r="C248" s="196"/>
      <c r="F248"/>
    </row>
    <row r="249" spans="1:9">
      <c r="F249"/>
    </row>
    <row r="250" spans="1:9">
      <c r="A250" s="34"/>
      <c r="B250" s="34"/>
      <c r="C250" s="8"/>
      <c r="F250"/>
    </row>
    <row r="251" spans="1:9">
      <c r="A251" s="34"/>
      <c r="B251" s="34"/>
      <c r="C251" s="8"/>
      <c r="F251"/>
    </row>
    <row r="252" spans="1:9">
      <c r="A252" s="63"/>
      <c r="B252" s="34"/>
      <c r="C252" s="8"/>
      <c r="D252" s="85"/>
      <c r="E252" s="69"/>
      <c r="F252" s="70"/>
      <c r="G252" s="65"/>
    </row>
    <row r="253" spans="1:9">
      <c r="A253" s="63"/>
      <c r="B253" s="34"/>
      <c r="C253" s="8"/>
      <c r="D253" s="192"/>
      <c r="E253" s="69"/>
      <c r="F253" s="70"/>
      <c r="G253" s="65"/>
      <c r="I253" s="198"/>
    </row>
    <row r="254" spans="1:9">
      <c r="A254" s="63"/>
      <c r="B254" s="34"/>
      <c r="C254" s="8"/>
      <c r="D254" s="85"/>
      <c r="E254" s="69"/>
      <c r="F254" s="70"/>
      <c r="G254" s="65"/>
    </row>
    <row r="255" spans="1:9">
      <c r="A255" s="63"/>
      <c r="B255" s="34"/>
      <c r="C255" s="8"/>
      <c r="D255" s="85"/>
      <c r="E255" s="69"/>
      <c r="F255" s="70"/>
      <c r="G255" s="65"/>
    </row>
    <row r="256" spans="1:9">
      <c r="A256" s="63"/>
      <c r="B256" s="34"/>
      <c r="C256" s="8"/>
      <c r="D256" s="85"/>
      <c r="E256" s="69"/>
      <c r="F256" s="70"/>
      <c r="G256" s="65"/>
    </row>
    <row r="257" spans="1:7">
      <c r="D257" s="85"/>
      <c r="E257" s="69"/>
      <c r="F257" s="70"/>
      <c r="G257" s="69"/>
    </row>
    <row r="258" spans="1:7">
      <c r="A258" s="53"/>
      <c r="B258" s="34"/>
      <c r="C258" s="196"/>
      <c r="D258" s="85"/>
      <c r="E258" s="69"/>
      <c r="F258" s="70"/>
      <c r="G258" s="69"/>
    </row>
    <row r="259" spans="1:7">
      <c r="A259" s="63"/>
      <c r="B259" s="34"/>
      <c r="C259" s="8"/>
      <c r="D259" s="85"/>
      <c r="E259" s="69"/>
      <c r="F259" s="70"/>
      <c r="G259" s="65"/>
    </row>
    <row r="260" spans="1:7">
      <c r="A260" s="63"/>
      <c r="B260" s="34"/>
      <c r="C260" s="8"/>
      <c r="D260" s="85"/>
      <c r="E260" s="69"/>
      <c r="F260" s="70"/>
      <c r="G260" s="65"/>
    </row>
    <row r="261" spans="1:7">
      <c r="D261" s="85"/>
      <c r="E261" s="69"/>
      <c r="F261" s="70"/>
      <c r="G261" s="69"/>
    </row>
    <row r="262" spans="1:7">
      <c r="A262" s="53"/>
      <c r="B262" s="34"/>
      <c r="C262" s="183"/>
      <c r="D262" s="85"/>
      <c r="E262" s="69"/>
      <c r="F262" s="70"/>
      <c r="G262" s="69"/>
    </row>
    <row r="263" spans="1:7">
      <c r="C263" s="8"/>
      <c r="D263" s="85"/>
      <c r="E263" s="69"/>
      <c r="F263" s="70"/>
      <c r="G263" s="69"/>
    </row>
    <row r="264" spans="1:7">
      <c r="A264" s="63"/>
      <c r="B264" s="34"/>
      <c r="C264" s="8"/>
      <c r="D264" s="85"/>
      <c r="E264" s="69"/>
      <c r="F264" s="70"/>
      <c r="G264" s="65"/>
    </row>
    <row r="265" spans="1:7">
      <c r="A265" s="63"/>
      <c r="B265" s="34"/>
      <c r="C265" s="8"/>
      <c r="D265" s="85"/>
      <c r="E265" s="69"/>
      <c r="F265" s="70"/>
      <c r="G265" s="65"/>
    </row>
    <row r="266" spans="1:7">
      <c r="B266" s="34"/>
      <c r="C266" s="8"/>
      <c r="F266"/>
    </row>
    <row r="267" spans="1:7">
      <c r="A267" s="63"/>
      <c r="B267" s="34"/>
      <c r="C267" s="8"/>
      <c r="D267" s="85"/>
      <c r="E267" s="69"/>
      <c r="F267" s="70"/>
      <c r="G267" s="65"/>
    </row>
    <row r="268" spans="1:7">
      <c r="A268" s="63"/>
      <c r="B268" s="34"/>
      <c r="C268" s="8"/>
      <c r="D268" s="85"/>
      <c r="E268" s="69"/>
      <c r="F268" s="70"/>
      <c r="G268" s="69"/>
    </row>
    <row r="269" spans="1:7">
      <c r="A269" s="161"/>
      <c r="B269" s="162"/>
      <c r="C269" s="163"/>
      <c r="D269" s="162"/>
      <c r="E269" s="164"/>
      <c r="F269" s="165"/>
      <c r="G269" s="166"/>
    </row>
    <row r="270" spans="1:7">
      <c r="A270" s="50"/>
      <c r="B270" s="50"/>
      <c r="C270" s="51"/>
      <c r="D270" s="50"/>
      <c r="E270" s="52"/>
      <c r="F270" s="14"/>
      <c r="G270" s="50"/>
    </row>
    <row r="271" spans="1:7">
      <c r="A271" s="63"/>
      <c r="B271" s="34"/>
      <c r="C271" s="8"/>
      <c r="D271" s="85"/>
      <c r="E271" s="69"/>
      <c r="F271" s="70"/>
      <c r="G271" s="69"/>
    </row>
    <row r="272" spans="1:7">
      <c r="A272" s="170"/>
      <c r="B272" s="171"/>
      <c r="C272" s="458"/>
      <c r="D272" s="458"/>
      <c r="E272" s="188"/>
      <c r="F272" s="188"/>
      <c r="G272" s="188"/>
    </row>
    <row r="273" spans="1:7">
      <c r="A273" s="63"/>
      <c r="B273" s="34"/>
      <c r="C273" s="9"/>
      <c r="D273" s="192"/>
      <c r="E273" s="69"/>
      <c r="F273" s="70"/>
      <c r="G273" s="65"/>
    </row>
    <row r="274" spans="1:7">
      <c r="D274" s="85"/>
      <c r="E274" s="69"/>
      <c r="F274" s="70"/>
      <c r="G274" s="69"/>
    </row>
    <row r="275" spans="1:7">
      <c r="A275" s="53"/>
      <c r="B275" s="34"/>
      <c r="C275" s="8"/>
      <c r="D275" s="85"/>
      <c r="E275" s="69"/>
      <c r="F275" s="197"/>
      <c r="G275" s="65"/>
    </row>
    <row r="276" spans="1:7" ht="16">
      <c r="A276" s="53"/>
      <c r="B276" s="4"/>
      <c r="C276" s="9"/>
      <c r="D276" s="85"/>
      <c r="E276" s="69"/>
      <c r="F276" s="197"/>
      <c r="G276" s="65"/>
    </row>
    <row r="277" spans="1:7" ht="16">
      <c r="A277" s="53"/>
      <c r="B277" s="4"/>
      <c r="C277" s="9"/>
      <c r="D277" s="85"/>
      <c r="E277" s="69"/>
      <c r="F277" s="70"/>
      <c r="G277" s="69"/>
    </row>
    <row r="278" spans="1:7">
      <c r="A278" s="161"/>
      <c r="B278" s="162"/>
      <c r="C278" s="163"/>
      <c r="D278" s="162"/>
      <c r="E278" s="164"/>
      <c r="F278" s="165"/>
      <c r="G278" s="166"/>
    </row>
    <row r="279" spans="1:7">
      <c r="F279"/>
    </row>
    <row r="280" spans="1:7">
      <c r="A280" s="170"/>
      <c r="B280" s="171"/>
      <c r="C280" s="172"/>
      <c r="D280" s="172"/>
      <c r="E280" s="188"/>
      <c r="F280" s="188"/>
      <c r="G280" s="188"/>
    </row>
    <row r="281" spans="1:7">
      <c r="A281" s="71"/>
      <c r="B281" s="59"/>
      <c r="C281" s="55"/>
      <c r="D281" s="39"/>
      <c r="E281" s="42"/>
      <c r="F281" s="43"/>
      <c r="G281" s="57"/>
    </row>
    <row r="282" spans="1:7">
      <c r="A282" s="71"/>
      <c r="B282" s="41"/>
      <c r="C282" s="184"/>
      <c r="D282" s="39"/>
      <c r="E282" s="56"/>
      <c r="F282" s="57"/>
      <c r="G282" s="57"/>
    </row>
    <row r="283" spans="1:7">
      <c r="A283" s="71"/>
      <c r="B283" s="74"/>
      <c r="C283" s="55"/>
      <c r="D283" s="39"/>
      <c r="E283" s="56"/>
      <c r="F283" s="57"/>
      <c r="G283" s="57"/>
    </row>
    <row r="284" spans="1:7">
      <c r="A284" s="71"/>
      <c r="B284" s="59"/>
      <c r="C284" s="55"/>
      <c r="D284" s="64"/>
      <c r="E284" s="69"/>
      <c r="F284" s="70"/>
      <c r="G284" s="65"/>
    </row>
    <row r="285" spans="1:7">
      <c r="F285"/>
    </row>
    <row r="286" spans="1:7">
      <c r="A286" s="71"/>
      <c r="C286" s="9"/>
      <c r="F286"/>
    </row>
    <row r="287" spans="1:7">
      <c r="A287" s="71"/>
      <c r="C287" s="9"/>
      <c r="D287" s="46"/>
      <c r="E287" s="72"/>
      <c r="F287" s="73"/>
      <c r="G287" s="65"/>
    </row>
    <row r="288" spans="1:7">
      <c r="A288" s="71"/>
      <c r="C288" s="9"/>
      <c r="D288" s="46"/>
      <c r="E288" s="72"/>
      <c r="F288" s="73"/>
      <c r="G288" s="72"/>
    </row>
    <row r="289" spans="1:7">
      <c r="A289" s="71"/>
      <c r="C289" s="9"/>
      <c r="D289" s="46"/>
      <c r="E289" s="69"/>
      <c r="F289" s="70"/>
      <c r="G289" s="65"/>
    </row>
    <row r="290" spans="1:7">
      <c r="A290" s="71"/>
      <c r="C290" s="9"/>
      <c r="D290" s="46"/>
      <c r="E290" s="72"/>
      <c r="F290" s="73"/>
      <c r="G290" s="72"/>
    </row>
    <row r="291" spans="1:7">
      <c r="A291" s="71"/>
      <c r="B291" s="74"/>
      <c r="C291" s="184"/>
      <c r="F291"/>
    </row>
    <row r="292" spans="1:7">
      <c r="C292" s="9"/>
      <c r="D292" s="38"/>
      <c r="E292" s="38"/>
      <c r="F292" s="38"/>
      <c r="G292" s="38"/>
    </row>
    <row r="293" spans="1:7">
      <c r="A293" s="71"/>
      <c r="C293" s="9"/>
      <c r="D293" s="46"/>
      <c r="E293" s="69"/>
      <c r="F293" s="70"/>
      <c r="G293" s="65"/>
    </row>
    <row r="294" spans="1:7">
      <c r="A294" s="71"/>
      <c r="C294" s="9"/>
      <c r="D294" s="46"/>
      <c r="E294" s="69"/>
      <c r="F294" s="70"/>
      <c r="G294" s="70"/>
    </row>
    <row r="295" spans="1:7">
      <c r="A295" s="71"/>
      <c r="B295" s="74"/>
      <c r="C295" s="9"/>
      <c r="F295"/>
    </row>
    <row r="296" spans="1:7">
      <c r="A296" s="71"/>
      <c r="C296" s="8"/>
      <c r="D296" s="46"/>
      <c r="E296" s="69"/>
      <c r="F296" s="70"/>
      <c r="G296" s="65"/>
    </row>
    <row r="297" spans="1:7">
      <c r="A297" s="71"/>
      <c r="C297" s="8"/>
      <c r="D297" s="46"/>
      <c r="E297" s="69"/>
      <c r="F297" s="70"/>
      <c r="G297" s="65"/>
    </row>
    <row r="298" spans="1:7">
      <c r="F298"/>
    </row>
    <row r="299" spans="1:7">
      <c r="A299" s="71"/>
      <c r="B299" s="59"/>
      <c r="C299" s="184"/>
      <c r="D299" s="39"/>
      <c r="E299" s="56"/>
      <c r="F299" s="57"/>
      <c r="G299" s="57"/>
    </row>
    <row r="300" spans="1:7">
      <c r="B300" s="59"/>
      <c r="C300" s="55"/>
      <c r="D300" s="39"/>
      <c r="E300" s="56"/>
      <c r="F300" s="57"/>
      <c r="G300" s="57"/>
    </row>
    <row r="301" spans="1:7">
      <c r="A301" s="71"/>
      <c r="B301" s="59"/>
      <c r="C301" s="55"/>
      <c r="D301" s="39"/>
      <c r="E301" s="56"/>
      <c r="F301" s="57"/>
      <c r="G301" s="57"/>
    </row>
    <row r="302" spans="1:7">
      <c r="A302" s="71"/>
      <c r="B302" s="59"/>
      <c r="C302" s="59"/>
      <c r="D302" s="64"/>
      <c r="E302" s="67"/>
      <c r="F302" s="66"/>
      <c r="G302" s="65"/>
    </row>
    <row r="303" spans="1:7">
      <c r="A303" s="71"/>
      <c r="B303" s="59"/>
      <c r="C303" s="59"/>
      <c r="D303" s="64"/>
      <c r="E303" s="67"/>
      <c r="F303" s="66"/>
      <c r="G303" s="65"/>
    </row>
    <row r="304" spans="1:7">
      <c r="B304" s="59"/>
      <c r="C304" s="59"/>
      <c r="D304" s="64"/>
      <c r="E304" s="67"/>
      <c r="F304" s="66"/>
      <c r="G304" s="66"/>
    </row>
    <row r="305" spans="1:7">
      <c r="B305" s="59"/>
      <c r="C305" s="59"/>
      <c r="D305" s="39"/>
      <c r="E305" s="56"/>
      <c r="F305" s="57"/>
      <c r="G305" s="57"/>
    </row>
    <row r="306" spans="1:7">
      <c r="B306" s="59"/>
      <c r="C306" s="55"/>
      <c r="D306" s="39"/>
      <c r="E306" s="56"/>
      <c r="F306" s="57"/>
      <c r="G306" s="57"/>
    </row>
    <row r="307" spans="1:7">
      <c r="A307" s="71"/>
      <c r="B307" s="59"/>
      <c r="C307" s="59"/>
      <c r="D307" s="64"/>
      <c r="E307" s="67"/>
      <c r="F307" s="66"/>
      <c r="G307" s="65"/>
    </row>
    <row r="308" spans="1:7">
      <c r="A308" s="71"/>
      <c r="B308" s="59"/>
      <c r="C308" s="59"/>
      <c r="D308" s="64"/>
      <c r="E308" s="67"/>
      <c r="F308" s="66"/>
      <c r="G308" s="65"/>
    </row>
    <row r="309" spans="1:7">
      <c r="F309"/>
    </row>
    <row r="310" spans="1:7" ht="16">
      <c r="B310" s="59"/>
      <c r="C310" s="55"/>
      <c r="D310" s="4"/>
      <c r="E310" s="167"/>
      <c r="F310" s="168"/>
      <c r="G310" s="75"/>
    </row>
    <row r="311" spans="1:7">
      <c r="A311" s="71"/>
      <c r="C311" s="8"/>
      <c r="D311" s="64"/>
      <c r="E311" s="67"/>
      <c r="F311" s="66"/>
      <c r="G311" s="66"/>
    </row>
    <row r="312" spans="1:7">
      <c r="A312" s="71"/>
      <c r="C312" s="8"/>
      <c r="D312" s="64"/>
      <c r="E312" s="67"/>
      <c r="F312" s="66"/>
      <c r="G312" s="66"/>
    </row>
    <row r="313" spans="1:7">
      <c r="A313" s="71"/>
      <c r="C313" s="8"/>
      <c r="D313" s="64"/>
      <c r="E313" s="67"/>
      <c r="F313" s="66"/>
      <c r="G313" s="66"/>
    </row>
    <row r="314" spans="1:7">
      <c r="A314" s="71"/>
      <c r="C314" s="8"/>
      <c r="D314" s="64"/>
      <c r="E314" s="67"/>
      <c r="F314" s="66"/>
      <c r="G314" s="66"/>
    </row>
    <row r="315" spans="1:7">
      <c r="A315" s="161"/>
      <c r="B315" s="162"/>
      <c r="C315" s="163"/>
      <c r="D315" s="162"/>
      <c r="E315" s="164"/>
      <c r="F315" s="165"/>
      <c r="G315" s="166"/>
    </row>
    <row r="316" spans="1:7">
      <c r="A316" s="161"/>
      <c r="B316" s="162"/>
      <c r="C316" s="163"/>
      <c r="D316" s="162"/>
      <c r="E316" s="164"/>
      <c r="F316" s="165"/>
      <c r="G316" s="166"/>
    </row>
    <row r="317" spans="1:7">
      <c r="A317" s="161"/>
      <c r="B317" s="162"/>
      <c r="C317" s="163"/>
      <c r="D317" s="162"/>
      <c r="E317" s="164"/>
      <c r="F317" s="165"/>
      <c r="G317" s="166"/>
    </row>
    <row r="318" spans="1:7">
      <c r="F318"/>
    </row>
    <row r="319" spans="1:7">
      <c r="A319" s="71"/>
      <c r="C319" s="184"/>
      <c r="F319"/>
    </row>
    <row r="320" spans="1:7">
      <c r="C320" s="9"/>
      <c r="F320"/>
    </row>
    <row r="321" spans="1:7">
      <c r="F321"/>
    </row>
    <row r="322" spans="1:7">
      <c r="A322" s="71"/>
      <c r="B322" s="34"/>
      <c r="C322" s="8"/>
      <c r="D322" s="64"/>
      <c r="E322" s="67"/>
      <c r="F322" s="66"/>
      <c r="G322" s="66"/>
    </row>
    <row r="323" spans="1:7">
      <c r="A323" s="71"/>
      <c r="B323" s="34"/>
      <c r="C323" s="8"/>
      <c r="D323" s="64"/>
      <c r="E323" s="67"/>
      <c r="F323" s="66"/>
      <c r="G323" s="66"/>
    </row>
    <row r="324" spans="1:7">
      <c r="A324" s="71"/>
      <c r="B324" s="34"/>
      <c r="C324" s="8"/>
      <c r="D324" s="64"/>
      <c r="E324" s="67"/>
      <c r="F324" s="66"/>
      <c r="G324" s="66"/>
    </row>
    <row r="325" spans="1:7">
      <c r="A325" s="71"/>
      <c r="B325" s="34"/>
      <c r="C325" s="8"/>
      <c r="D325" s="64"/>
      <c r="E325" s="67"/>
      <c r="F325" s="66"/>
      <c r="G325" s="66"/>
    </row>
    <row r="326" spans="1:7">
      <c r="A326" s="71"/>
      <c r="B326" s="34"/>
      <c r="C326" s="8"/>
      <c r="D326" s="64"/>
      <c r="E326" s="67"/>
      <c r="F326" s="66"/>
      <c r="G326" s="66"/>
    </row>
    <row r="327" spans="1:7">
      <c r="F327"/>
    </row>
    <row r="328" spans="1:7">
      <c r="A328" s="34"/>
      <c r="B328" s="34"/>
      <c r="C328" s="9"/>
      <c r="F328"/>
    </row>
    <row r="329" spans="1:7">
      <c r="F329"/>
    </row>
    <row r="330" spans="1:7">
      <c r="A330" s="34"/>
      <c r="B330" s="34"/>
      <c r="C330" s="78"/>
      <c r="F330"/>
    </row>
    <row r="331" spans="1:7">
      <c r="F331"/>
    </row>
    <row r="332" spans="1:7">
      <c r="A332" s="34"/>
      <c r="B332" s="34"/>
      <c r="C332" s="8"/>
      <c r="F332"/>
    </row>
    <row r="333" spans="1:7">
      <c r="A333" s="71"/>
      <c r="B333" s="34"/>
      <c r="C333" s="8"/>
      <c r="D333" s="64"/>
      <c r="E333" s="42"/>
      <c r="F333" s="43"/>
      <c r="G333" s="66"/>
    </row>
    <row r="334" spans="1:7">
      <c r="A334" s="71"/>
      <c r="B334" s="34"/>
      <c r="C334" s="8"/>
      <c r="D334" s="64"/>
      <c r="E334" s="42"/>
      <c r="F334" s="43"/>
      <c r="G334" s="66"/>
    </row>
    <row r="335" spans="1:7">
      <c r="A335" s="71"/>
      <c r="B335" s="34"/>
      <c r="C335" s="8"/>
      <c r="D335" s="64"/>
      <c r="E335" s="42"/>
      <c r="F335" s="43"/>
      <c r="G335" s="66"/>
    </row>
    <row r="336" spans="1:7">
      <c r="A336" s="71"/>
      <c r="B336" s="34"/>
      <c r="C336" s="8"/>
      <c r="D336" s="64"/>
      <c r="E336" s="42"/>
      <c r="F336" s="43"/>
      <c r="G336" s="66"/>
    </row>
    <row r="337" spans="1:7">
      <c r="D337" s="64"/>
      <c r="F337"/>
    </row>
    <row r="338" spans="1:7">
      <c r="A338" s="34"/>
      <c r="B338" s="34"/>
      <c r="C338" s="8"/>
      <c r="D338" s="64"/>
      <c r="F338"/>
    </row>
    <row r="339" spans="1:7">
      <c r="A339" s="71"/>
      <c r="B339" s="34"/>
      <c r="C339" s="8"/>
      <c r="D339" s="64"/>
      <c r="E339" s="42"/>
      <c r="F339" s="43"/>
      <c r="G339" s="42"/>
    </row>
    <row r="340" spans="1:7">
      <c r="A340" s="71"/>
      <c r="B340" s="34"/>
      <c r="C340" s="8"/>
      <c r="D340" s="64"/>
      <c r="E340" s="42"/>
      <c r="F340" s="43"/>
      <c r="G340" s="42"/>
    </row>
    <row r="341" spans="1:7">
      <c r="A341" s="71"/>
      <c r="B341" s="34"/>
      <c r="C341" s="8"/>
      <c r="D341" s="64"/>
      <c r="E341" s="42"/>
      <c r="F341" s="43"/>
      <c r="G341" s="42"/>
    </row>
    <row r="342" spans="1:7">
      <c r="A342" s="71"/>
      <c r="B342" s="34"/>
      <c r="C342" s="8"/>
      <c r="D342" s="64"/>
      <c r="E342" s="42"/>
      <c r="F342" s="43"/>
      <c r="G342" s="42"/>
    </row>
    <row r="343" spans="1:7">
      <c r="D343" s="64"/>
      <c r="F343"/>
    </row>
    <row r="344" spans="1:7">
      <c r="A344" s="34"/>
      <c r="B344" s="34"/>
      <c r="C344" s="78"/>
      <c r="D344" s="64"/>
      <c r="F344"/>
    </row>
    <row r="345" spans="1:7">
      <c r="A345" s="71"/>
      <c r="B345" s="34"/>
      <c r="C345" s="8"/>
      <c r="D345" s="64"/>
      <c r="E345" s="42"/>
      <c r="F345" s="43"/>
      <c r="G345" s="66"/>
    </row>
    <row r="346" spans="1:7">
      <c r="A346" s="71"/>
      <c r="B346" s="34"/>
      <c r="C346" s="8"/>
      <c r="D346" s="64"/>
      <c r="E346" s="42"/>
      <c r="F346" s="43"/>
      <c r="G346" s="66"/>
    </row>
    <row r="347" spans="1:7">
      <c r="A347" s="71"/>
      <c r="B347" s="34"/>
      <c r="C347" s="8"/>
      <c r="D347" s="64"/>
      <c r="E347" s="42"/>
      <c r="F347" s="43"/>
      <c r="G347" s="66"/>
    </row>
    <row r="348" spans="1:7">
      <c r="A348" s="71"/>
      <c r="B348" s="34"/>
      <c r="C348" s="8"/>
      <c r="D348" s="64"/>
      <c r="E348" s="42"/>
      <c r="F348" s="43"/>
      <c r="G348" s="42"/>
    </row>
    <row r="349" spans="1:7">
      <c r="A349" s="71"/>
      <c r="B349" s="34"/>
      <c r="C349" s="8"/>
      <c r="D349" s="64"/>
      <c r="E349" s="42"/>
      <c r="F349" s="43"/>
      <c r="G349" s="42"/>
    </row>
    <row r="350" spans="1:7">
      <c r="A350" s="71"/>
      <c r="B350" s="34"/>
      <c r="C350" s="8"/>
      <c r="D350" s="64"/>
      <c r="E350" s="42"/>
      <c r="F350" s="43"/>
      <c r="G350" s="42"/>
    </row>
    <row r="351" spans="1:7">
      <c r="B351" s="34"/>
      <c r="C351" s="8"/>
      <c r="D351" s="64"/>
      <c r="E351" s="42"/>
      <c r="F351" s="43"/>
      <c r="G351" s="42"/>
    </row>
    <row r="352" spans="1:7" ht="16">
      <c r="A352" s="71"/>
      <c r="B352" s="193"/>
      <c r="C352" s="78"/>
      <c r="D352" s="64"/>
      <c r="E352" s="194"/>
      <c r="F352" s="195"/>
      <c r="G352" s="75"/>
    </row>
    <row r="353" spans="1:8">
      <c r="A353" s="71"/>
      <c r="B353" s="145"/>
      <c r="C353" s="8"/>
      <c r="D353" s="64"/>
      <c r="E353" s="67"/>
      <c r="F353" s="66"/>
      <c r="G353" s="66"/>
    </row>
    <row r="354" spans="1:8" ht="16">
      <c r="A354" s="71"/>
      <c r="B354" s="4"/>
      <c r="C354" s="8"/>
      <c r="D354" s="64"/>
      <c r="E354" s="67"/>
      <c r="F354" s="66"/>
      <c r="G354" s="42"/>
    </row>
    <row r="355" spans="1:8" ht="16">
      <c r="A355" s="71"/>
      <c r="B355" s="4"/>
      <c r="C355" s="8"/>
      <c r="D355" s="64"/>
      <c r="E355" s="67"/>
      <c r="F355" s="66"/>
      <c r="G355" s="42"/>
    </row>
    <row r="356" spans="1:8" ht="16">
      <c r="B356" s="4"/>
      <c r="C356" s="8"/>
      <c r="D356" s="64"/>
      <c r="E356" s="67"/>
      <c r="F356" s="66"/>
      <c r="G356" s="66"/>
    </row>
    <row r="357" spans="1:8">
      <c r="A357" s="71"/>
      <c r="B357" s="193"/>
      <c r="C357" s="8"/>
      <c r="D357" s="64"/>
      <c r="E357" s="67"/>
      <c r="F357" s="66"/>
      <c r="G357" s="66"/>
    </row>
    <row r="358" spans="1:8" ht="16">
      <c r="B358" s="145"/>
      <c r="C358" s="6"/>
      <c r="D358" s="64"/>
      <c r="E358" s="67"/>
      <c r="F358" s="66"/>
      <c r="G358" s="66"/>
    </row>
    <row r="359" spans="1:8" ht="16">
      <c r="A359" s="71"/>
      <c r="B359" s="4"/>
      <c r="C359" s="78"/>
      <c r="D359" s="64"/>
      <c r="E359" s="67"/>
      <c r="F359" s="66"/>
      <c r="G359" s="66"/>
    </row>
    <row r="360" spans="1:8">
      <c r="A360" s="71"/>
      <c r="B360" s="145"/>
      <c r="C360" s="9"/>
      <c r="D360" s="26"/>
      <c r="E360" s="67"/>
      <c r="F360" s="66"/>
      <c r="G360" s="66"/>
    </row>
    <row r="361" spans="1:8">
      <c r="A361" s="71"/>
      <c r="B361" s="145"/>
      <c r="C361" s="9"/>
      <c r="D361" s="64"/>
      <c r="E361" s="67"/>
      <c r="F361" s="66"/>
      <c r="G361" s="66"/>
    </row>
    <row r="362" spans="1:8">
      <c r="A362" s="161"/>
      <c r="B362" s="162"/>
      <c r="C362" s="163"/>
      <c r="D362" s="162"/>
      <c r="E362" s="164"/>
      <c r="F362" s="165"/>
      <c r="G362" s="166"/>
      <c r="H362" s="35"/>
    </row>
    <row r="364" spans="1:8" ht="16">
      <c r="A364" s="204"/>
      <c r="B364" s="205"/>
      <c r="C364" s="206"/>
      <c r="D364" s="173"/>
      <c r="E364" s="173"/>
      <c r="F364" s="173"/>
      <c r="G364" s="173"/>
    </row>
    <row r="365" spans="1:8">
      <c r="F365"/>
    </row>
    <row r="366" spans="1:8">
      <c r="A366" s="63"/>
      <c r="B366" s="34"/>
      <c r="C366" s="8"/>
      <c r="D366" s="26"/>
      <c r="E366" s="67"/>
      <c r="F366" s="66"/>
      <c r="G366" s="66"/>
    </row>
    <row r="367" spans="1:8">
      <c r="F367"/>
    </row>
    <row r="368" spans="1:8">
      <c r="A368" s="161"/>
      <c r="B368" s="162"/>
      <c r="C368" s="163"/>
      <c r="D368" s="162"/>
      <c r="E368" s="164"/>
      <c r="F368" s="165"/>
      <c r="G368" s="166"/>
    </row>
    <row r="370" spans="1:7" ht="16">
      <c r="A370" s="204"/>
      <c r="B370" s="205"/>
      <c r="C370" s="206"/>
      <c r="D370" s="173"/>
      <c r="E370" s="173"/>
      <c r="F370" s="173"/>
      <c r="G370" s="173"/>
    </row>
    <row r="371" spans="1:7">
      <c r="F371"/>
    </row>
    <row r="372" spans="1:7">
      <c r="A372" s="63"/>
      <c r="B372" s="34"/>
      <c r="C372" s="8"/>
      <c r="D372" s="26"/>
      <c r="E372" s="67"/>
      <c r="F372" s="66"/>
      <c r="G372" s="66"/>
    </row>
    <row r="373" spans="1:7">
      <c r="F373"/>
    </row>
    <row r="374" spans="1:7">
      <c r="A374" s="161"/>
      <c r="B374" s="162"/>
      <c r="C374" s="163"/>
      <c r="D374" s="162"/>
      <c r="E374" s="164"/>
      <c r="F374" s="165"/>
      <c r="G374" s="166"/>
    </row>
  </sheetData>
  <mergeCells count="3">
    <mergeCell ref="A1:E1"/>
    <mergeCell ref="F1:G1"/>
    <mergeCell ref="C272:D272"/>
  </mergeCells>
  <phoneticPr fontId="47" type="noConversion"/>
  <pageMargins left="0.70866141732283472" right="0.70866141732283472" top="0.74803149606299213" bottom="0.74803149606299213" header="0.31496062992125984" footer="0.31496062992125984"/>
  <pageSetup paperSize="9" orientation="landscape" horizontalDpi="4294967293" verticalDpi="4294967293" r:id="rId1"/>
  <rowBreaks count="12" manualBreakCount="12">
    <brk id="20" max="6" man="1"/>
    <brk id="42" max="6" man="1"/>
    <brk id="73" max="6" man="1"/>
    <brk id="101" max="6" man="1"/>
    <brk id="148" max="6" man="1"/>
    <brk id="169" max="6" man="1"/>
    <brk id="184" max="6" man="1"/>
    <brk id="227" max="6" man="1"/>
    <brk id="269" max="6" man="1"/>
    <brk id="278" max="6" man="1"/>
    <brk id="315" max="6" man="1"/>
    <brk id="362" max="6"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AF631"/>
  </sheetPr>
  <dimension ref="A1:I692"/>
  <sheetViews>
    <sheetView view="pageBreakPreview" zoomScaleNormal="100" zoomScaleSheetLayoutView="100" workbookViewId="0">
      <selection activeCell="C15" sqref="C15"/>
    </sheetView>
  </sheetViews>
  <sheetFormatPr baseColWidth="10" defaultColWidth="8.83203125" defaultRowHeight="15"/>
  <cols>
    <col min="1" max="1" width="7.5" customWidth="1"/>
    <col min="2" max="2" width="12.5" customWidth="1"/>
    <col min="3" max="3" width="70" customWidth="1"/>
    <col min="4" max="4" width="4.83203125" bestFit="1" customWidth="1"/>
    <col min="5" max="5" width="8.6640625" customWidth="1"/>
    <col min="6" max="6" width="8.1640625" style="108" customWidth="1"/>
    <col min="7" max="7" width="9.83203125" bestFit="1" customWidth="1"/>
    <col min="8" max="8" width="10" bestFit="1" customWidth="1"/>
    <col min="9" max="9" width="11.1640625" bestFit="1" customWidth="1"/>
  </cols>
  <sheetData>
    <row r="1" spans="1:7">
      <c r="A1" s="457"/>
      <c r="B1" s="457"/>
      <c r="C1" s="457"/>
      <c r="D1" s="457"/>
      <c r="E1" s="457"/>
      <c r="F1" s="457" t="s">
        <v>92</v>
      </c>
      <c r="G1" s="457"/>
    </row>
    <row r="2" spans="1:7" ht="32">
      <c r="A2" s="229" t="s">
        <v>93</v>
      </c>
      <c r="B2" s="229" t="s">
        <v>94</v>
      </c>
      <c r="C2" s="230" t="s">
        <v>95</v>
      </c>
      <c r="D2" s="230" t="s">
        <v>35</v>
      </c>
      <c r="E2" s="230" t="s">
        <v>96</v>
      </c>
      <c r="F2" s="230" t="s">
        <v>0</v>
      </c>
      <c r="G2" s="230" t="s">
        <v>1</v>
      </c>
    </row>
    <row r="3" spans="1:7" ht="16">
      <c r="A3" s="304" t="s">
        <v>97</v>
      </c>
      <c r="B3" s="305">
        <v>2</v>
      </c>
      <c r="C3" s="306" t="s">
        <v>47</v>
      </c>
      <c r="D3" s="307"/>
      <c r="E3" s="308"/>
      <c r="F3" s="309"/>
      <c r="G3" s="310"/>
    </row>
    <row r="4" spans="1:7" ht="16">
      <c r="A4" s="299"/>
      <c r="B4" s="300" t="s">
        <v>411</v>
      </c>
      <c r="C4" s="301" t="s">
        <v>47</v>
      </c>
      <c r="D4" s="298"/>
      <c r="E4" s="299"/>
      <c r="F4" s="302"/>
      <c r="G4" s="299"/>
    </row>
    <row r="5" spans="1:7" ht="16">
      <c r="A5" s="208"/>
      <c r="B5" s="225"/>
      <c r="C5" s="213" t="s">
        <v>353</v>
      </c>
      <c r="D5" s="210"/>
      <c r="E5" s="208"/>
      <c r="F5" s="211"/>
      <c r="G5" s="208"/>
    </row>
    <row r="6" spans="1:7" ht="16">
      <c r="A6" s="226">
        <v>2.1</v>
      </c>
      <c r="B6" s="208"/>
      <c r="C6" s="209" t="s">
        <v>326</v>
      </c>
      <c r="D6" s="210"/>
      <c r="E6" s="208"/>
      <c r="F6" s="208"/>
      <c r="G6" s="208"/>
    </row>
    <row r="7" spans="1:7" ht="48">
      <c r="A7" s="227" t="s">
        <v>36</v>
      </c>
      <c r="B7" s="212" t="s">
        <v>341</v>
      </c>
      <c r="C7" s="216" t="s">
        <v>410</v>
      </c>
      <c r="D7" s="210" t="s">
        <v>41</v>
      </c>
      <c r="E7" s="217">
        <f>'Section 3-Water'!E6</f>
        <v>5640</v>
      </c>
      <c r="F7" s="218"/>
      <c r="G7" s="236"/>
    </row>
    <row r="8" spans="1:7" ht="48">
      <c r="A8" s="227" t="s">
        <v>37</v>
      </c>
      <c r="B8" s="212" t="s">
        <v>342</v>
      </c>
      <c r="C8" s="213" t="s">
        <v>397</v>
      </c>
      <c r="D8" s="210" t="s">
        <v>448</v>
      </c>
      <c r="E8" s="217"/>
      <c r="F8" s="215"/>
      <c r="G8" s="236"/>
    </row>
    <row r="9" spans="1:7">
      <c r="A9" s="219" t="s">
        <v>38</v>
      </c>
      <c r="B9" s="220"/>
      <c r="C9" s="221"/>
      <c r="D9" s="220"/>
      <c r="E9" s="222"/>
      <c r="F9" s="223"/>
      <c r="G9" s="224"/>
    </row>
    <row r="11" spans="1:7">
      <c r="A11" s="47"/>
      <c r="B11" s="50"/>
      <c r="C11" s="51"/>
      <c r="D11" s="50"/>
      <c r="E11" s="52"/>
      <c r="F11" s="14"/>
      <c r="G11" s="49"/>
    </row>
    <row r="12" spans="1:7">
      <c r="A12" s="47"/>
      <c r="B12" s="50"/>
      <c r="C12" s="51"/>
      <c r="D12" s="50"/>
      <c r="E12" s="52"/>
      <c r="F12" s="14"/>
      <c r="G12" s="49"/>
    </row>
    <row r="13" spans="1:7">
      <c r="A13" s="45"/>
      <c r="B13" s="46"/>
      <c r="C13" s="8"/>
      <c r="D13" s="26"/>
      <c r="E13" s="67"/>
      <c r="F13" s="124"/>
      <c r="G13" s="67"/>
    </row>
    <row r="14" spans="1:7">
      <c r="A14" s="68"/>
      <c r="B14" s="9"/>
      <c r="C14" s="181"/>
      <c r="D14" s="26"/>
      <c r="E14" s="67"/>
      <c r="F14" s="124"/>
      <c r="G14" s="67"/>
    </row>
    <row r="15" spans="1:7">
      <c r="A15" s="68"/>
      <c r="B15" s="41"/>
      <c r="C15" s="9"/>
      <c r="D15" s="64"/>
      <c r="E15" s="109"/>
      <c r="F15" s="126"/>
      <c r="G15" s="65"/>
    </row>
    <row r="16" spans="1:7">
      <c r="A16" s="68"/>
      <c r="B16" s="41"/>
      <c r="C16" s="55"/>
      <c r="D16" s="64"/>
      <c r="F16" s="126"/>
      <c r="G16" s="65"/>
    </row>
    <row r="17" spans="1:7">
      <c r="A17" s="68"/>
      <c r="B17" s="39"/>
      <c r="C17" s="181"/>
      <c r="D17" s="64"/>
      <c r="F17" s="126"/>
      <c r="G17" s="65"/>
    </row>
    <row r="18" spans="1:7">
      <c r="A18" s="129"/>
      <c r="B18" s="103"/>
      <c r="C18" s="130"/>
      <c r="D18" s="64"/>
      <c r="E18" s="69"/>
      <c r="F18" s="70"/>
      <c r="G18" s="69"/>
    </row>
    <row r="19" spans="1:7">
      <c r="A19" s="68"/>
      <c r="B19" s="39"/>
      <c r="C19" s="59"/>
      <c r="D19" s="64"/>
      <c r="E19" s="69"/>
      <c r="F19" s="70"/>
      <c r="G19" s="65"/>
    </row>
    <row r="20" spans="1:7">
      <c r="A20" s="68"/>
      <c r="B20" s="39"/>
      <c r="C20" s="59"/>
      <c r="D20" s="64"/>
      <c r="E20" s="69"/>
      <c r="F20" s="70"/>
      <c r="G20" s="65"/>
    </row>
    <row r="21" spans="1:7">
      <c r="A21" s="68"/>
      <c r="B21" s="39"/>
      <c r="C21" s="59"/>
      <c r="D21" s="64"/>
      <c r="E21" s="69"/>
      <c r="F21" s="70"/>
      <c r="G21" s="65"/>
    </row>
    <row r="22" spans="1:7">
      <c r="A22" s="71"/>
      <c r="B22" s="39"/>
      <c r="C22" s="77"/>
      <c r="D22" s="64"/>
      <c r="E22" s="69"/>
      <c r="F22" s="70"/>
      <c r="G22" s="65"/>
    </row>
    <row r="23" spans="1:7">
      <c r="A23" s="71"/>
      <c r="B23" s="39"/>
      <c r="C23" s="9"/>
      <c r="D23" s="64"/>
      <c r="E23" s="69"/>
      <c r="F23" s="70"/>
      <c r="G23" s="65"/>
    </row>
    <row r="24" spans="1:7">
      <c r="A24" s="71"/>
      <c r="B24" s="39"/>
      <c r="C24" s="9"/>
      <c r="D24" s="64"/>
      <c r="E24" s="69"/>
      <c r="F24" s="70"/>
      <c r="G24" s="69"/>
    </row>
    <row r="25" spans="1:7">
      <c r="A25" s="71"/>
      <c r="B25" s="39"/>
      <c r="C25" s="9"/>
      <c r="D25" s="64"/>
      <c r="E25" s="69"/>
      <c r="F25" s="70"/>
      <c r="G25" s="69"/>
    </row>
    <row r="26" spans="1:7">
      <c r="A26" s="71"/>
      <c r="B26" s="39"/>
      <c r="C26" s="8"/>
      <c r="D26" s="64"/>
      <c r="E26" s="69"/>
      <c r="F26" s="124"/>
      <c r="G26" s="65"/>
    </row>
    <row r="27" spans="1:7">
      <c r="A27" s="71"/>
      <c r="B27" s="39"/>
      <c r="C27" s="61"/>
      <c r="D27" s="64"/>
      <c r="E27" s="69"/>
      <c r="F27" s="70"/>
      <c r="G27" s="69"/>
    </row>
    <row r="28" spans="1:7">
      <c r="A28" s="60"/>
      <c r="B28" s="104"/>
      <c r="C28" s="9"/>
      <c r="D28" s="64"/>
      <c r="E28" s="69"/>
      <c r="F28" s="70"/>
      <c r="G28" s="69"/>
    </row>
    <row r="29" spans="1:7">
      <c r="A29" s="71"/>
      <c r="B29" s="60"/>
      <c r="C29" s="9"/>
      <c r="D29" s="64"/>
      <c r="E29" s="69"/>
      <c r="F29" s="70"/>
      <c r="G29" s="65"/>
    </row>
    <row r="30" spans="1:7">
      <c r="A30" s="71"/>
      <c r="B30" s="60"/>
      <c r="C30" s="9"/>
      <c r="D30" s="64"/>
      <c r="E30" s="69"/>
      <c r="F30" s="70"/>
      <c r="G30" s="65"/>
    </row>
    <row r="31" spans="1:7">
      <c r="A31" s="71"/>
      <c r="B31" s="60"/>
      <c r="C31" s="9"/>
      <c r="D31" s="64"/>
      <c r="E31" s="69"/>
      <c r="F31" s="73"/>
      <c r="G31" s="72"/>
    </row>
    <row r="32" spans="1:7">
      <c r="A32" s="71"/>
      <c r="B32" s="60"/>
      <c r="C32" s="9"/>
      <c r="D32" s="64"/>
      <c r="E32" s="72"/>
      <c r="F32" s="73"/>
      <c r="G32" s="72"/>
    </row>
    <row r="33" spans="1:7">
      <c r="A33" s="71"/>
      <c r="B33" s="60"/>
      <c r="C33" s="8"/>
      <c r="D33" s="64"/>
      <c r="E33" s="69"/>
      <c r="F33" s="124"/>
      <c r="G33" s="65"/>
    </row>
    <row r="34" spans="1:7">
      <c r="A34" s="71"/>
      <c r="B34" s="60"/>
      <c r="C34" s="9"/>
      <c r="D34" s="64"/>
      <c r="E34" s="72"/>
      <c r="F34" s="73"/>
      <c r="G34" s="72"/>
    </row>
    <row r="35" spans="1:7">
      <c r="A35" s="68"/>
      <c r="B35" s="41"/>
      <c r="C35" s="181"/>
      <c r="D35" s="64"/>
      <c r="F35" s="126"/>
      <c r="G35" s="65"/>
    </row>
    <row r="36" spans="1:7">
      <c r="A36" s="68"/>
      <c r="B36" s="104"/>
      <c r="C36" s="55"/>
      <c r="D36" s="64"/>
      <c r="F36" s="126"/>
      <c r="G36" s="65"/>
    </row>
    <row r="37" spans="1:7">
      <c r="A37" s="71"/>
      <c r="B37" s="39"/>
      <c r="C37" s="9"/>
      <c r="D37" s="64"/>
      <c r="E37" s="69"/>
      <c r="F37" s="124"/>
      <c r="G37" s="65"/>
    </row>
    <row r="38" spans="1:7">
      <c r="B38" s="39"/>
    </row>
    <row r="39" spans="1:7">
      <c r="A39" s="71"/>
      <c r="B39" s="39"/>
      <c r="C39" s="9"/>
      <c r="D39" s="64"/>
      <c r="E39" s="69"/>
      <c r="F39" s="124"/>
      <c r="G39" s="65"/>
    </row>
    <row r="40" spans="1:7">
      <c r="A40" s="71"/>
      <c r="B40" s="39"/>
      <c r="C40" s="9"/>
      <c r="D40" s="74"/>
      <c r="E40" s="69"/>
      <c r="F40" s="70"/>
      <c r="G40" s="128"/>
    </row>
    <row r="41" spans="1:7">
      <c r="A41" s="71"/>
      <c r="B41" s="39"/>
      <c r="C41" s="8"/>
      <c r="D41" s="64"/>
      <c r="E41" s="69"/>
      <c r="F41" s="70"/>
      <c r="G41" s="69"/>
    </row>
    <row r="42" spans="1:7">
      <c r="A42" s="68"/>
      <c r="B42" s="39"/>
      <c r="C42" s="181"/>
      <c r="D42" s="103"/>
      <c r="F42" s="126"/>
      <c r="G42" s="65"/>
    </row>
    <row r="43" spans="1:7">
      <c r="B43" s="39"/>
      <c r="C43" s="59"/>
      <c r="D43" s="103"/>
      <c r="F43" s="126"/>
      <c r="G43" s="65"/>
    </row>
    <row r="44" spans="1:7">
      <c r="A44" s="71"/>
      <c r="B44" s="39"/>
      <c r="C44" s="59"/>
      <c r="D44" s="103"/>
      <c r="E44" s="69"/>
      <c r="F44" s="124"/>
      <c r="G44" s="65"/>
    </row>
    <row r="45" spans="1:7">
      <c r="A45" s="71"/>
      <c r="B45" s="39"/>
      <c r="C45" s="55"/>
      <c r="D45" s="103"/>
      <c r="E45" s="69"/>
      <c r="F45" s="124"/>
      <c r="G45" s="65"/>
    </row>
    <row r="46" spans="1:7">
      <c r="A46" s="71"/>
      <c r="B46" s="39"/>
      <c r="C46" s="55"/>
      <c r="D46" s="103"/>
      <c r="F46" s="126"/>
      <c r="G46" s="65"/>
    </row>
    <row r="47" spans="1:7">
      <c r="A47" s="161"/>
      <c r="B47" s="162"/>
      <c r="C47" s="163"/>
      <c r="D47" s="410"/>
      <c r="E47" s="164"/>
      <c r="F47" s="165"/>
      <c r="G47" s="166"/>
    </row>
    <row r="48" spans="1:7">
      <c r="A48" s="161"/>
      <c r="B48" s="162"/>
      <c r="C48" s="163"/>
      <c r="D48" s="410"/>
      <c r="E48" s="164"/>
      <c r="F48" s="165"/>
      <c r="G48" s="166"/>
    </row>
    <row r="49" spans="1:7">
      <c r="A49" s="161"/>
      <c r="B49" s="162"/>
      <c r="C49" s="163"/>
      <c r="D49" s="410"/>
      <c r="E49" s="164"/>
      <c r="F49" s="165"/>
      <c r="G49" s="166"/>
    </row>
    <row r="50" spans="1:7">
      <c r="A50" s="68"/>
      <c r="B50" s="39"/>
      <c r="C50" s="59"/>
      <c r="D50" s="103"/>
      <c r="F50" s="126"/>
      <c r="G50" s="65"/>
    </row>
    <row r="51" spans="1:7">
      <c r="A51" s="62"/>
      <c r="B51" s="41"/>
      <c r="C51" s="181"/>
      <c r="D51" s="64"/>
      <c r="F51" s="126"/>
      <c r="G51" s="65"/>
    </row>
    <row r="52" spans="1:7">
      <c r="A52" s="68"/>
      <c r="B52" s="131"/>
      <c r="C52" s="55"/>
      <c r="D52" s="64"/>
      <c r="F52" s="126"/>
      <c r="G52" s="65"/>
    </row>
    <row r="53" spans="1:7">
      <c r="A53" s="68"/>
      <c r="B53" s="39"/>
      <c r="C53" s="55"/>
      <c r="D53" s="64"/>
      <c r="E53" s="69"/>
      <c r="F53" s="124"/>
      <c r="G53" s="65"/>
    </row>
    <row r="54" spans="1:7">
      <c r="A54" s="71"/>
      <c r="B54" s="39"/>
      <c r="C54" s="55"/>
      <c r="D54" s="64"/>
      <c r="E54" s="69"/>
      <c r="F54" s="124"/>
      <c r="G54" s="65"/>
    </row>
    <row r="55" spans="1:7">
      <c r="A55" s="71"/>
      <c r="B55" s="39"/>
      <c r="C55" s="55"/>
      <c r="D55" s="64"/>
      <c r="E55" s="69"/>
      <c r="F55" s="132"/>
      <c r="G55" s="132"/>
    </row>
    <row r="56" spans="1:7">
      <c r="A56" s="68"/>
      <c r="B56" s="39"/>
      <c r="C56" s="55"/>
      <c r="D56" s="64"/>
      <c r="E56" s="72"/>
      <c r="F56" s="124"/>
      <c r="G56" s="65"/>
    </row>
    <row r="57" spans="1:7">
      <c r="A57" s="71"/>
      <c r="B57" s="39"/>
      <c r="C57" s="55"/>
      <c r="D57" s="64"/>
      <c r="E57" s="38"/>
      <c r="F57" s="124"/>
      <c r="G57" s="65"/>
    </row>
    <row r="58" spans="1:7">
      <c r="A58" s="71"/>
      <c r="B58" s="39"/>
      <c r="C58" s="55"/>
      <c r="D58" s="64"/>
      <c r="E58" s="38"/>
      <c r="F58" s="132"/>
      <c r="G58" s="132"/>
    </row>
    <row r="59" spans="1:7">
      <c r="A59" s="62"/>
      <c r="B59" s="41"/>
      <c r="C59" s="181"/>
      <c r="D59" s="64"/>
      <c r="F59" s="126"/>
      <c r="G59" s="65"/>
    </row>
    <row r="60" spans="1:7">
      <c r="A60" s="68"/>
      <c r="B60" s="39"/>
      <c r="C60" s="55"/>
      <c r="D60" s="64"/>
      <c r="F60" s="126"/>
      <c r="G60" s="65"/>
    </row>
    <row r="61" spans="1:7">
      <c r="A61" s="62"/>
      <c r="B61" s="39"/>
      <c r="C61" s="59"/>
      <c r="D61" s="64"/>
      <c r="F61" s="126"/>
      <c r="G61" s="65"/>
    </row>
    <row r="62" spans="1:7">
      <c r="A62" s="68"/>
      <c r="B62" s="39"/>
      <c r="C62" s="59"/>
      <c r="D62" s="64"/>
      <c r="E62" s="38"/>
      <c r="F62" s="124"/>
      <c r="G62" s="65"/>
    </row>
    <row r="63" spans="1:7">
      <c r="A63" s="68"/>
      <c r="B63" s="54"/>
      <c r="C63" s="55"/>
      <c r="D63" s="54"/>
      <c r="E63" s="54"/>
      <c r="F63" s="38"/>
      <c r="G63" s="54"/>
    </row>
    <row r="64" spans="1:7">
      <c r="A64" s="68"/>
      <c r="B64" s="60"/>
      <c r="C64" s="55"/>
      <c r="D64" s="74"/>
      <c r="E64" s="133"/>
      <c r="F64" s="124"/>
      <c r="G64" s="65"/>
    </row>
    <row r="65" spans="1:8">
      <c r="A65" s="68"/>
      <c r="B65" s="39"/>
      <c r="C65" s="59"/>
      <c r="D65" s="64"/>
      <c r="F65" s="126"/>
      <c r="G65" s="65"/>
    </row>
    <row r="66" spans="1:8">
      <c r="A66" s="68"/>
      <c r="B66" s="41"/>
      <c r="C66" s="181"/>
      <c r="D66" s="64"/>
      <c r="F66" s="126"/>
      <c r="G66" s="65"/>
    </row>
    <row r="67" spans="1:8">
      <c r="A67" s="62"/>
      <c r="B67" s="39"/>
      <c r="C67" s="59"/>
      <c r="D67" s="64"/>
      <c r="F67" s="126"/>
      <c r="G67" s="65"/>
    </row>
    <row r="68" spans="1:8">
      <c r="A68" s="68"/>
      <c r="B68" s="39"/>
      <c r="C68" s="55"/>
      <c r="D68" s="64"/>
      <c r="E68" s="133"/>
      <c r="F68" s="126"/>
      <c r="G68" s="65"/>
      <c r="H68" s="126"/>
    </row>
    <row r="69" spans="1:8">
      <c r="A69" s="68"/>
      <c r="B69" s="39"/>
      <c r="C69" s="55"/>
      <c r="D69" s="64"/>
      <c r="E69" s="38"/>
      <c r="F69" s="126"/>
      <c r="G69" s="128"/>
      <c r="H69" s="126"/>
    </row>
    <row r="70" spans="1:8">
      <c r="A70" s="68"/>
      <c r="B70" s="39"/>
      <c r="C70" s="55"/>
      <c r="D70" s="64"/>
      <c r="E70" s="38"/>
      <c r="F70" s="126"/>
      <c r="G70" s="134"/>
    </row>
    <row r="71" spans="1:8" ht="16">
      <c r="A71" s="71"/>
      <c r="B71" s="41"/>
      <c r="C71" s="181"/>
      <c r="D71" s="135"/>
      <c r="E71" s="38"/>
      <c r="F71" s="14"/>
      <c r="G71" s="75"/>
    </row>
    <row r="72" spans="1:8" ht="16">
      <c r="A72" s="71"/>
      <c r="B72" s="39"/>
      <c r="C72" s="136"/>
      <c r="D72" s="135"/>
      <c r="E72" s="38"/>
      <c r="F72" s="14"/>
      <c r="G72" s="75"/>
    </row>
    <row r="73" spans="1:8">
      <c r="A73" s="71"/>
      <c r="B73" s="39"/>
      <c r="C73" s="8"/>
      <c r="D73" s="26"/>
      <c r="E73" s="133"/>
      <c r="F73" s="126"/>
      <c r="G73" s="65"/>
    </row>
    <row r="74" spans="1:8" ht="16">
      <c r="A74" s="71"/>
      <c r="B74" s="39"/>
      <c r="C74" s="8"/>
      <c r="D74" s="137"/>
      <c r="E74" s="138"/>
      <c r="F74" s="14"/>
      <c r="G74" s="75"/>
    </row>
    <row r="75" spans="1:8" ht="16">
      <c r="A75" s="71"/>
      <c r="B75" s="39"/>
      <c r="C75" s="8"/>
      <c r="D75" s="137"/>
      <c r="E75" s="138"/>
      <c r="F75" s="14"/>
      <c r="G75" s="75"/>
    </row>
    <row r="76" spans="1:8">
      <c r="A76" s="71"/>
      <c r="B76" s="39"/>
      <c r="C76" s="8"/>
      <c r="D76" s="26"/>
      <c r="F76" s="126"/>
      <c r="G76" s="128"/>
    </row>
    <row r="77" spans="1:8">
      <c r="A77" s="71"/>
      <c r="B77" s="39"/>
      <c r="C77" s="8"/>
      <c r="D77" s="26"/>
      <c r="F77" s="126"/>
      <c r="G77" s="128"/>
    </row>
    <row r="78" spans="1:8" ht="16">
      <c r="B78" s="39"/>
      <c r="C78" s="8"/>
      <c r="D78" s="137"/>
      <c r="E78" s="138"/>
      <c r="F78" s="14"/>
      <c r="G78" s="139"/>
    </row>
    <row r="79" spans="1:8" ht="16">
      <c r="B79" s="39"/>
      <c r="C79" s="8"/>
      <c r="D79" s="137"/>
      <c r="E79" s="138"/>
      <c r="F79" s="14"/>
      <c r="G79" s="139"/>
    </row>
    <row r="80" spans="1:8" ht="16">
      <c r="A80" s="71"/>
      <c r="B80" s="39"/>
      <c r="C80" s="8"/>
      <c r="D80" s="64"/>
      <c r="E80">
        <v>1</v>
      </c>
      <c r="F80" s="126"/>
      <c r="G80" s="139"/>
    </row>
    <row r="81" spans="1:7" ht="16">
      <c r="A81" s="71"/>
      <c r="B81" s="39"/>
      <c r="C81" s="8"/>
      <c r="D81" s="64"/>
      <c r="F81" s="126"/>
      <c r="G81" s="139"/>
    </row>
    <row r="82" spans="1:7" ht="16">
      <c r="A82" s="71"/>
      <c r="B82" s="140"/>
      <c r="C82" s="55"/>
      <c r="D82" s="64"/>
      <c r="F82" s="126"/>
      <c r="G82" s="139"/>
    </row>
    <row r="83" spans="1:7">
      <c r="A83" s="68"/>
      <c r="B83" s="140"/>
      <c r="C83" s="55"/>
      <c r="D83" s="64"/>
      <c r="F83" s="126"/>
      <c r="G83" s="65"/>
    </row>
    <row r="84" spans="1:7" ht="16">
      <c r="A84" s="71"/>
      <c r="B84" s="41"/>
      <c r="C84" s="181"/>
      <c r="D84" s="135"/>
      <c r="E84" s="52"/>
      <c r="F84" s="14"/>
      <c r="G84" s="75"/>
    </row>
    <row r="85" spans="1:7" ht="16">
      <c r="A85" s="141"/>
      <c r="B85" s="135"/>
      <c r="C85" s="141"/>
      <c r="D85" s="135"/>
      <c r="E85" s="52"/>
      <c r="F85" s="14"/>
      <c r="G85" s="75"/>
    </row>
    <row r="86" spans="1:7" ht="16">
      <c r="A86" s="141"/>
      <c r="B86" s="135"/>
      <c r="C86" s="9"/>
      <c r="D86" s="135"/>
      <c r="E86" s="52"/>
      <c r="F86" s="14"/>
      <c r="G86" s="75"/>
    </row>
    <row r="87" spans="1:7" ht="16">
      <c r="A87" s="141"/>
      <c r="B87" s="135"/>
      <c r="C87" s="141"/>
      <c r="D87" s="135"/>
      <c r="E87" s="52"/>
      <c r="F87" s="14"/>
      <c r="G87" s="75"/>
    </row>
    <row r="88" spans="1:7" ht="16">
      <c r="A88" s="71"/>
      <c r="B88" s="142"/>
      <c r="C88" s="143"/>
      <c r="D88" s="64"/>
      <c r="E88" s="144"/>
      <c r="F88" s="126"/>
      <c r="G88" s="65"/>
    </row>
    <row r="89" spans="1:7" ht="16">
      <c r="A89" s="71"/>
      <c r="B89" s="135"/>
      <c r="C89" s="141"/>
      <c r="D89" s="135"/>
      <c r="E89" s="52"/>
      <c r="F89" s="14"/>
      <c r="G89" s="75"/>
    </row>
    <row r="90" spans="1:7" ht="16">
      <c r="A90" s="71"/>
      <c r="B90" s="135"/>
      <c r="C90" s="9"/>
      <c r="D90" s="135"/>
      <c r="E90" s="52"/>
      <c r="F90" s="14"/>
      <c r="G90" s="75"/>
    </row>
    <row r="91" spans="1:7" ht="16">
      <c r="A91" s="71"/>
      <c r="B91" s="135"/>
      <c r="C91" s="141"/>
      <c r="D91" s="135"/>
      <c r="E91" s="52"/>
      <c r="F91" s="14"/>
      <c r="G91" s="75"/>
    </row>
    <row r="92" spans="1:7">
      <c r="A92" s="71"/>
      <c r="B92" s="145"/>
      <c r="C92" s="143"/>
      <c r="D92" s="64"/>
      <c r="E92" s="144"/>
      <c r="F92" s="126"/>
      <c r="G92" s="65"/>
    </row>
    <row r="93" spans="1:7">
      <c r="A93" s="47"/>
      <c r="B93" s="50"/>
      <c r="C93" s="51"/>
      <c r="D93" s="50"/>
      <c r="E93" s="52"/>
      <c r="F93" s="14"/>
      <c r="G93" s="49"/>
    </row>
    <row r="94" spans="1:7">
      <c r="A94" s="155"/>
      <c r="B94" s="157"/>
      <c r="C94" s="158"/>
      <c r="D94" s="157"/>
      <c r="E94" s="159"/>
      <c r="F94" s="160"/>
      <c r="G94" s="156"/>
    </row>
    <row r="95" spans="1:7">
      <c r="A95" s="47"/>
      <c r="B95" s="50"/>
      <c r="C95" s="51"/>
      <c r="D95" s="50"/>
      <c r="E95" s="52"/>
      <c r="F95" s="14"/>
      <c r="G95" s="49"/>
    </row>
    <row r="96" spans="1:7">
      <c r="A96" s="170"/>
      <c r="B96" s="171"/>
      <c r="C96" s="172"/>
      <c r="D96" s="174"/>
      <c r="E96" s="175"/>
      <c r="F96" s="176"/>
      <c r="G96" s="177"/>
    </row>
    <row r="97" spans="1:7">
      <c r="A97" s="36"/>
      <c r="B97" s="37"/>
      <c r="C97" s="146"/>
      <c r="D97" s="147"/>
      <c r="E97" s="56"/>
      <c r="F97" s="127"/>
      <c r="G97" s="57"/>
    </row>
    <row r="98" spans="1:7">
      <c r="A98" s="68"/>
      <c r="B98" s="59"/>
      <c r="C98" s="181"/>
      <c r="D98" s="39"/>
      <c r="E98" s="56"/>
      <c r="F98" s="127"/>
      <c r="G98" s="57"/>
    </row>
    <row r="99" spans="1:7">
      <c r="A99" s="62"/>
      <c r="B99" s="64"/>
      <c r="C99" s="55"/>
      <c r="D99" s="39"/>
      <c r="E99" s="56"/>
      <c r="F99" s="127"/>
      <c r="G99" s="57"/>
    </row>
    <row r="100" spans="1:7" ht="16">
      <c r="A100" s="68"/>
      <c r="B100" s="59"/>
      <c r="C100" s="59"/>
      <c r="D100" s="39"/>
      <c r="F100" s="126"/>
      <c r="G100" s="139"/>
    </row>
    <row r="101" spans="1:7" ht="16">
      <c r="A101" s="68"/>
      <c r="B101" s="59"/>
      <c r="C101" s="59"/>
      <c r="D101" s="39"/>
      <c r="F101" s="126"/>
      <c r="G101" s="139"/>
    </row>
    <row r="102" spans="1:7" ht="16">
      <c r="A102" s="68"/>
      <c r="B102" s="59"/>
      <c r="C102" s="59"/>
      <c r="D102" s="39"/>
      <c r="F102" s="126"/>
      <c r="G102" s="139"/>
    </row>
    <row r="103" spans="1:7" ht="16">
      <c r="A103" s="68"/>
      <c r="B103" s="59"/>
      <c r="C103" s="59"/>
      <c r="D103" s="39"/>
      <c r="F103" s="126"/>
      <c r="G103" s="139"/>
    </row>
    <row r="104" spans="1:7" ht="16">
      <c r="A104" s="68"/>
      <c r="B104" s="59"/>
      <c r="C104" s="59"/>
      <c r="D104" s="39"/>
      <c r="F104" s="126"/>
      <c r="G104" s="139"/>
    </row>
    <row r="105" spans="1:7" ht="16">
      <c r="A105" s="68"/>
      <c r="B105" s="59"/>
      <c r="C105" s="59"/>
      <c r="D105" s="39"/>
      <c r="F105" s="126"/>
      <c r="G105" s="139"/>
    </row>
    <row r="106" spans="1:7">
      <c r="A106" s="68"/>
      <c r="B106" s="59"/>
      <c r="C106" s="59"/>
      <c r="D106" s="39"/>
      <c r="F106" s="126"/>
      <c r="G106" s="65"/>
    </row>
    <row r="107" spans="1:7">
      <c r="A107" s="62"/>
      <c r="B107" s="64"/>
      <c r="C107" s="55"/>
      <c r="D107" s="39"/>
      <c r="E107" s="56"/>
      <c r="F107" s="127"/>
      <c r="G107" s="57"/>
    </row>
    <row r="108" spans="1:7" ht="16">
      <c r="A108" s="68"/>
      <c r="B108" s="59"/>
      <c r="C108" s="59"/>
      <c r="D108" s="39"/>
      <c r="F108" s="126"/>
      <c r="G108" s="139"/>
    </row>
    <row r="109" spans="1:7" ht="16">
      <c r="A109" s="68"/>
      <c r="B109" s="59"/>
      <c r="C109" s="59"/>
      <c r="D109" s="39"/>
      <c r="F109" s="126"/>
      <c r="G109" s="139"/>
    </row>
    <row r="110" spans="1:7" ht="16">
      <c r="A110" s="68"/>
      <c r="B110" s="59"/>
      <c r="C110" s="59"/>
      <c r="D110" s="39"/>
      <c r="F110" s="126"/>
      <c r="G110" s="139"/>
    </row>
    <row r="111" spans="1:7" ht="16">
      <c r="A111" s="68"/>
      <c r="B111" s="59"/>
      <c r="C111" s="59"/>
      <c r="D111" s="39"/>
      <c r="F111" s="126"/>
      <c r="G111" s="139"/>
    </row>
    <row r="112" spans="1:7" ht="16">
      <c r="A112" s="68"/>
      <c r="B112" s="59"/>
      <c r="C112" s="59"/>
      <c r="D112" s="39"/>
      <c r="F112" s="126"/>
      <c r="G112" s="139"/>
    </row>
    <row r="113" spans="1:7" ht="16">
      <c r="A113" s="68"/>
      <c r="B113" s="59"/>
      <c r="C113" s="59"/>
      <c r="D113" s="39"/>
      <c r="F113" s="126"/>
      <c r="G113" s="139"/>
    </row>
    <row r="114" spans="1:7" ht="16">
      <c r="A114" s="68"/>
      <c r="B114" s="64"/>
      <c r="C114" s="59"/>
      <c r="D114" s="39"/>
      <c r="F114" s="126"/>
      <c r="G114" s="139"/>
    </row>
    <row r="115" spans="1:7">
      <c r="A115" s="68"/>
      <c r="B115" s="64"/>
      <c r="C115" s="59"/>
      <c r="D115" s="39"/>
      <c r="F115" s="126"/>
      <c r="G115" s="65"/>
    </row>
    <row r="116" spans="1:7">
      <c r="A116" s="68"/>
      <c r="B116" s="64"/>
      <c r="C116" s="59"/>
      <c r="D116" s="39"/>
      <c r="F116" s="126"/>
      <c r="G116" s="65"/>
    </row>
    <row r="117" spans="1:7" ht="16">
      <c r="A117" s="68"/>
      <c r="B117" s="64"/>
      <c r="C117" s="9"/>
      <c r="D117" s="135"/>
      <c r="E117" s="148"/>
      <c r="F117" s="7"/>
      <c r="G117" s="75"/>
    </row>
    <row r="118" spans="1:7" ht="16">
      <c r="A118" s="68"/>
      <c r="B118" s="64"/>
      <c r="C118" s="8"/>
      <c r="D118" s="137"/>
      <c r="F118" s="126"/>
      <c r="G118" s="65"/>
    </row>
    <row r="119" spans="1:7" ht="16">
      <c r="A119" s="68"/>
      <c r="B119" s="64"/>
      <c r="C119" s="8"/>
      <c r="D119" s="137"/>
      <c r="F119" s="126"/>
      <c r="G119" s="65"/>
    </row>
    <row r="120" spans="1:7" ht="16">
      <c r="A120" s="68"/>
      <c r="B120" s="64"/>
      <c r="C120" s="8"/>
      <c r="D120" s="135"/>
      <c r="F120" s="126"/>
      <c r="G120" s="65"/>
    </row>
    <row r="121" spans="1:7" ht="16">
      <c r="A121" s="68"/>
      <c r="B121" s="64"/>
      <c r="C121" s="8"/>
      <c r="D121" s="135"/>
      <c r="F121" s="126"/>
      <c r="G121" s="65"/>
    </row>
    <row r="122" spans="1:7" ht="16">
      <c r="A122" s="68"/>
      <c r="B122" s="64"/>
      <c r="C122" s="8"/>
      <c r="D122" s="137"/>
      <c r="E122" s="69"/>
      <c r="F122" s="126"/>
      <c r="G122" s="65"/>
    </row>
    <row r="123" spans="1:7" ht="16">
      <c r="A123" s="68"/>
      <c r="B123" s="64"/>
      <c r="C123" s="8"/>
      <c r="D123" s="137"/>
      <c r="E123" s="69"/>
      <c r="F123" s="126"/>
      <c r="G123" s="65"/>
    </row>
    <row r="124" spans="1:7" ht="16">
      <c r="A124" s="68"/>
      <c r="B124" s="64"/>
      <c r="C124" s="8"/>
      <c r="D124" s="137"/>
      <c r="F124" s="126"/>
      <c r="G124" s="65"/>
    </row>
    <row r="125" spans="1:7" ht="16">
      <c r="A125" s="68"/>
      <c r="B125" s="64"/>
      <c r="C125" s="8"/>
      <c r="D125" s="137"/>
      <c r="F125" s="126"/>
      <c r="G125" s="65"/>
    </row>
    <row r="126" spans="1:7" ht="16">
      <c r="A126" s="68"/>
      <c r="B126" s="64"/>
      <c r="C126" s="8"/>
      <c r="D126" s="137"/>
      <c r="F126" s="126"/>
      <c r="G126" s="65"/>
    </row>
    <row r="127" spans="1:7" ht="16">
      <c r="A127" s="68"/>
      <c r="B127" s="64"/>
      <c r="C127" s="8"/>
      <c r="D127" s="137"/>
      <c r="F127" s="126"/>
      <c r="G127" s="65"/>
    </row>
    <row r="128" spans="1:7" ht="16">
      <c r="A128" s="68"/>
      <c r="B128" s="64"/>
      <c r="C128" s="9"/>
      <c r="D128" s="135"/>
      <c r="F128" s="126"/>
      <c r="G128" s="65"/>
    </row>
    <row r="129" spans="1:7" ht="16">
      <c r="A129" s="71"/>
      <c r="B129" s="64"/>
      <c r="C129" s="8"/>
      <c r="D129" s="137"/>
      <c r="F129" s="126"/>
      <c r="G129" s="65"/>
    </row>
    <row r="130" spans="1:7" ht="16">
      <c r="A130" s="68"/>
      <c r="B130" s="64"/>
      <c r="C130" s="8"/>
      <c r="D130" s="137"/>
      <c r="F130" s="126"/>
      <c r="G130" s="65"/>
    </row>
    <row r="131" spans="1:7" ht="16">
      <c r="A131" s="68"/>
      <c r="B131" s="64"/>
      <c r="C131" s="8"/>
      <c r="D131" s="137"/>
      <c r="F131" s="126"/>
      <c r="G131" s="65"/>
    </row>
    <row r="132" spans="1:7" ht="16">
      <c r="A132" s="68"/>
      <c r="B132" s="64"/>
      <c r="C132" s="9"/>
      <c r="D132" s="135"/>
      <c r="F132" s="126"/>
      <c r="G132" s="65"/>
    </row>
    <row r="133" spans="1:7" ht="16">
      <c r="A133" s="71"/>
      <c r="B133" s="64"/>
      <c r="C133" s="8"/>
      <c r="D133" s="137"/>
      <c r="E133" s="11"/>
      <c r="F133" s="126"/>
      <c r="G133" s="65"/>
    </row>
    <row r="134" spans="1:7">
      <c r="A134" s="68"/>
      <c r="B134" s="64"/>
      <c r="C134" s="59"/>
      <c r="D134" s="39"/>
      <c r="F134" s="126"/>
      <c r="G134" s="65"/>
    </row>
    <row r="135" spans="1:7">
      <c r="A135" s="155"/>
      <c r="B135" s="157"/>
      <c r="C135" s="158"/>
      <c r="D135" s="157"/>
      <c r="E135" s="159"/>
      <c r="F135" s="160"/>
      <c r="G135" s="156"/>
    </row>
    <row r="136" spans="1:7">
      <c r="A136" s="47"/>
      <c r="B136" s="50"/>
      <c r="C136" s="51"/>
      <c r="D136" s="50"/>
      <c r="E136" s="52"/>
      <c r="F136" s="14"/>
      <c r="G136" s="49"/>
    </row>
    <row r="137" spans="1:7">
      <c r="A137" s="170"/>
      <c r="B137" s="171"/>
      <c r="C137" s="178"/>
      <c r="D137" s="174"/>
      <c r="E137" s="175"/>
      <c r="F137" s="176"/>
      <c r="G137" s="177"/>
    </row>
    <row r="138" spans="1:7">
      <c r="A138" s="149"/>
      <c r="B138" s="146"/>
      <c r="C138" s="146"/>
      <c r="D138" s="147"/>
      <c r="E138" s="56"/>
      <c r="F138" s="127"/>
      <c r="G138" s="57"/>
    </row>
    <row r="139" spans="1:7">
      <c r="A139" s="71"/>
      <c r="B139" s="41"/>
      <c r="C139" s="181"/>
      <c r="D139" s="39"/>
      <c r="E139" s="56"/>
      <c r="F139" s="127"/>
      <c r="G139" s="57"/>
    </row>
    <row r="140" spans="1:7">
      <c r="A140" s="150"/>
      <c r="B140" s="74"/>
      <c r="C140" s="55"/>
      <c r="D140" s="39"/>
      <c r="E140" s="56"/>
      <c r="F140" s="127"/>
      <c r="G140" s="57"/>
    </row>
    <row r="141" spans="1:7">
      <c r="A141" s="71"/>
      <c r="B141" s="64"/>
      <c r="C141" s="59"/>
      <c r="D141" s="64"/>
      <c r="E141" s="11"/>
      <c r="F141" s="73"/>
      <c r="G141" s="65"/>
    </row>
    <row r="142" spans="1:7">
      <c r="A142" s="71"/>
      <c r="B142" s="64"/>
      <c r="C142" s="59"/>
      <c r="D142" s="64"/>
      <c r="E142" s="11"/>
      <c r="F142" s="126"/>
      <c r="G142" s="65"/>
    </row>
    <row r="143" spans="1:7">
      <c r="A143" s="71"/>
      <c r="B143" s="64"/>
      <c r="C143" s="9"/>
      <c r="D143" s="74"/>
      <c r="E143" s="11"/>
      <c r="F143" s="132"/>
      <c r="G143" s="132"/>
    </row>
    <row r="144" spans="1:7">
      <c r="A144" s="71"/>
      <c r="B144" s="64"/>
      <c r="C144" s="9"/>
      <c r="D144" s="64"/>
      <c r="E144" s="11"/>
      <c r="F144" s="70"/>
      <c r="G144" s="65"/>
    </row>
    <row r="145" spans="1:7">
      <c r="A145" s="71"/>
      <c r="B145" s="64"/>
      <c r="C145" s="9"/>
      <c r="D145" s="64"/>
      <c r="E145" s="11"/>
      <c r="F145" s="70"/>
      <c r="G145" s="65"/>
    </row>
    <row r="146" spans="1:7">
      <c r="A146" s="71"/>
      <c r="B146" s="64"/>
      <c r="C146" s="9"/>
      <c r="D146" s="64"/>
      <c r="E146" s="11"/>
      <c r="F146" s="70"/>
      <c r="G146" s="67"/>
    </row>
    <row r="147" spans="1:7">
      <c r="A147" s="71"/>
      <c r="B147" s="64"/>
      <c r="C147" s="59"/>
      <c r="D147" s="64"/>
      <c r="E147" s="11"/>
      <c r="F147" s="126"/>
      <c r="G147" s="151"/>
    </row>
    <row r="148" spans="1:7">
      <c r="A148" s="71"/>
      <c r="B148" s="64"/>
      <c r="C148" s="9"/>
      <c r="D148" s="74"/>
      <c r="E148" s="11"/>
      <c r="F148" s="132"/>
      <c r="G148" s="151"/>
    </row>
    <row r="149" spans="1:7">
      <c r="A149" s="71"/>
      <c r="B149" s="64"/>
      <c r="C149" s="9"/>
      <c r="D149" s="64"/>
      <c r="E149" s="11"/>
      <c r="F149" s="73"/>
      <c r="G149" s="67"/>
    </row>
    <row r="150" spans="1:7">
      <c r="A150" s="71"/>
      <c r="B150" s="64"/>
      <c r="C150" s="55"/>
      <c r="D150" s="74"/>
      <c r="E150" s="11"/>
      <c r="F150" s="132"/>
      <c r="G150" s="132"/>
    </row>
    <row r="151" spans="1:7">
      <c r="A151" s="71"/>
      <c r="B151" s="64"/>
      <c r="C151" s="9"/>
      <c r="D151" s="74"/>
      <c r="E151" s="11"/>
      <c r="F151" s="132"/>
      <c r="G151" s="132"/>
    </row>
    <row r="152" spans="1:7">
      <c r="A152" s="71"/>
      <c r="B152" s="64"/>
      <c r="C152" s="9"/>
      <c r="D152" s="64"/>
      <c r="E152" s="11"/>
      <c r="F152" s="73"/>
      <c r="G152" s="65"/>
    </row>
    <row r="153" spans="1:7">
      <c r="A153" s="71"/>
      <c r="B153" s="64"/>
      <c r="C153" s="55"/>
      <c r="D153" s="74"/>
      <c r="E153" s="11"/>
      <c r="F153" s="132"/>
      <c r="G153" s="132"/>
    </row>
    <row r="154" spans="1:7">
      <c r="A154" s="71"/>
      <c r="B154" s="64"/>
      <c r="C154" s="9"/>
      <c r="D154" s="38"/>
      <c r="E154" s="11"/>
      <c r="F154" s="38"/>
      <c r="G154" s="38"/>
    </row>
    <row r="155" spans="1:7">
      <c r="A155" s="71"/>
      <c r="B155" s="64"/>
      <c r="C155" s="9"/>
      <c r="D155" s="64"/>
      <c r="E155" s="11"/>
      <c r="F155" s="73"/>
      <c r="G155" s="67"/>
    </row>
    <row r="156" spans="1:7">
      <c r="A156" s="71"/>
      <c r="B156" s="64"/>
      <c r="C156" s="9"/>
      <c r="D156" s="64"/>
      <c r="E156" s="11"/>
      <c r="F156" s="73"/>
      <c r="G156" s="67"/>
    </row>
    <row r="157" spans="1:7">
      <c r="A157" s="71"/>
      <c r="B157" s="64"/>
      <c r="C157" s="38"/>
      <c r="D157" s="38"/>
      <c r="E157" s="11"/>
      <c r="F157" s="38"/>
      <c r="G157" s="36"/>
    </row>
    <row r="158" spans="1:7">
      <c r="A158" s="71"/>
      <c r="B158" s="64"/>
      <c r="C158" s="9"/>
      <c r="D158" s="38"/>
      <c r="E158" s="11"/>
      <c r="F158" s="38"/>
      <c r="G158" s="36"/>
    </row>
    <row r="159" spans="1:7">
      <c r="A159" s="71"/>
      <c r="B159" s="64"/>
      <c r="C159" s="9"/>
      <c r="D159" s="64"/>
      <c r="E159" s="11"/>
      <c r="F159" s="73"/>
      <c r="G159" s="67"/>
    </row>
    <row r="160" spans="1:7">
      <c r="A160" s="71"/>
      <c r="B160" s="64"/>
      <c r="C160" s="9"/>
      <c r="D160" s="64"/>
      <c r="E160" s="11"/>
      <c r="F160" s="73"/>
      <c r="G160" s="152"/>
    </row>
    <row r="161" spans="1:7">
      <c r="A161" s="60"/>
      <c r="B161" s="74"/>
      <c r="C161" s="9"/>
      <c r="D161" s="54"/>
      <c r="E161" s="11"/>
      <c r="F161" s="38"/>
      <c r="G161" s="54"/>
    </row>
    <row r="162" spans="1:7">
      <c r="E162" s="11"/>
    </row>
    <row r="163" spans="1:7">
      <c r="A163" s="71"/>
      <c r="B163" s="60"/>
      <c r="C163" s="9"/>
      <c r="D163" s="64"/>
      <c r="E163" s="11"/>
      <c r="F163" s="70"/>
      <c r="G163" s="67"/>
    </row>
    <row r="164" spans="1:7">
      <c r="A164" s="71"/>
      <c r="B164" s="60"/>
      <c r="C164" s="9"/>
      <c r="D164" s="64"/>
      <c r="E164" s="11"/>
      <c r="F164" s="70"/>
      <c r="G164" s="67"/>
    </row>
    <row r="165" spans="1:7">
      <c r="A165" s="71"/>
      <c r="B165" s="60"/>
      <c r="C165" s="9"/>
      <c r="D165" s="64"/>
      <c r="E165" s="11"/>
      <c r="F165" s="70"/>
      <c r="G165" s="67"/>
    </row>
    <row r="166" spans="1:7">
      <c r="A166" s="71"/>
      <c r="B166" s="64"/>
      <c r="C166" s="54"/>
      <c r="D166" s="54"/>
      <c r="E166" s="54"/>
      <c r="F166" s="38"/>
      <c r="G166" s="54"/>
    </row>
    <row r="167" spans="1:7">
      <c r="A167" s="71"/>
      <c r="B167" s="64"/>
      <c r="C167" s="181"/>
      <c r="D167" s="64"/>
      <c r="E167" s="87"/>
      <c r="F167" s="127"/>
      <c r="G167" s="57"/>
    </row>
    <row r="168" spans="1:7">
      <c r="A168" s="150"/>
      <c r="B168" s="64"/>
      <c r="C168" s="55"/>
      <c r="D168" s="64"/>
      <c r="E168" s="87"/>
      <c r="F168" s="127"/>
      <c r="G168" s="57"/>
    </row>
    <row r="169" spans="1:7">
      <c r="A169" s="71"/>
      <c r="B169" s="64"/>
      <c r="C169" s="55"/>
      <c r="E169" s="88"/>
    </row>
    <row r="170" spans="1:7">
      <c r="A170" s="71"/>
      <c r="B170" s="64"/>
      <c r="C170" s="55"/>
      <c r="D170" s="64"/>
      <c r="E170" s="11"/>
      <c r="F170" s="126"/>
      <c r="G170" s="65"/>
    </row>
    <row r="171" spans="1:7">
      <c r="A171" s="71"/>
      <c r="B171" s="64"/>
      <c r="C171" s="55"/>
      <c r="D171" s="64"/>
      <c r="E171" s="11"/>
      <c r="F171" s="126"/>
      <c r="G171" s="65"/>
    </row>
    <row r="172" spans="1:7">
      <c r="A172" s="71"/>
      <c r="B172" s="64"/>
      <c r="C172" s="59"/>
      <c r="D172" s="64"/>
      <c r="E172" s="88"/>
      <c r="F172" s="126"/>
      <c r="G172" s="65"/>
    </row>
    <row r="173" spans="1:7">
      <c r="A173" s="71"/>
      <c r="B173" s="64"/>
      <c r="C173" s="55"/>
      <c r="D173" s="64"/>
      <c r="E173" s="88"/>
      <c r="F173" s="126"/>
      <c r="G173" s="65"/>
    </row>
    <row r="174" spans="1:7">
      <c r="A174" s="71"/>
      <c r="B174" s="64"/>
      <c r="C174" s="55"/>
      <c r="D174" s="64"/>
      <c r="E174" s="11"/>
      <c r="F174" s="126"/>
      <c r="G174" s="42"/>
    </row>
    <row r="175" spans="1:7">
      <c r="A175" s="71"/>
      <c r="B175" s="64"/>
      <c r="C175" s="55"/>
      <c r="D175" s="64"/>
      <c r="E175" s="11"/>
      <c r="F175" s="126"/>
      <c r="G175" s="65"/>
    </row>
    <row r="176" spans="1:7">
      <c r="A176" s="71"/>
      <c r="B176" s="64"/>
      <c r="C176" s="59"/>
      <c r="D176" s="64"/>
      <c r="E176" s="11"/>
      <c r="F176" s="125"/>
      <c r="G176" s="65"/>
    </row>
    <row r="177" spans="1:7">
      <c r="A177" s="71"/>
      <c r="B177" s="64"/>
      <c r="C177" s="59"/>
      <c r="D177" s="64"/>
      <c r="E177" s="11"/>
      <c r="F177" s="126"/>
      <c r="G177" s="65"/>
    </row>
    <row r="178" spans="1:7">
      <c r="A178" s="71"/>
      <c r="B178" s="64"/>
      <c r="C178" s="55"/>
      <c r="D178" s="64"/>
      <c r="E178" s="11"/>
      <c r="F178" s="125"/>
      <c r="G178" s="42"/>
    </row>
    <row r="179" spans="1:7">
      <c r="A179" s="71"/>
      <c r="B179" s="64"/>
      <c r="C179" s="55"/>
      <c r="D179" s="64"/>
      <c r="E179" s="11"/>
      <c r="F179" s="125"/>
      <c r="G179" s="42"/>
    </row>
    <row r="180" spans="1:7">
      <c r="A180" s="71"/>
      <c r="B180" s="64"/>
      <c r="C180" s="8"/>
      <c r="E180" s="11"/>
    </row>
    <row r="181" spans="1:7">
      <c r="A181" s="71"/>
      <c r="B181" s="64"/>
      <c r="C181" s="8"/>
      <c r="D181" s="64"/>
      <c r="E181" s="11"/>
      <c r="F181" s="125"/>
      <c r="G181" s="42"/>
    </row>
    <row r="182" spans="1:7">
      <c r="A182" s="71"/>
      <c r="B182" s="64"/>
      <c r="C182" s="8"/>
      <c r="D182" s="64"/>
      <c r="E182" s="11"/>
      <c r="F182" s="125"/>
      <c r="G182" s="42"/>
    </row>
    <row r="183" spans="1:7">
      <c r="A183" s="71"/>
      <c r="B183" s="64"/>
      <c r="C183" s="8"/>
      <c r="D183" s="64"/>
      <c r="E183" s="11"/>
      <c r="F183" s="125"/>
      <c r="G183" s="42"/>
    </row>
    <row r="184" spans="1:7">
      <c r="A184" s="71"/>
      <c r="B184" s="64"/>
      <c r="C184" s="55"/>
      <c r="D184" s="64"/>
      <c r="E184" s="11"/>
      <c r="F184" s="125"/>
      <c r="G184" s="42"/>
    </row>
    <row r="185" spans="1:7">
      <c r="A185" s="71"/>
      <c r="B185" s="64"/>
      <c r="C185" s="59"/>
      <c r="D185" s="64"/>
      <c r="E185" s="11"/>
      <c r="F185" s="126"/>
      <c r="G185" s="65"/>
    </row>
    <row r="186" spans="1:7">
      <c r="A186" s="71"/>
      <c r="B186" s="64"/>
      <c r="C186" s="55"/>
      <c r="D186" s="64"/>
      <c r="E186" s="153"/>
      <c r="F186" s="125"/>
      <c r="G186" s="42"/>
    </row>
    <row r="187" spans="1:7">
      <c r="A187" s="71"/>
      <c r="B187" s="64"/>
      <c r="C187" s="8"/>
      <c r="D187" s="64"/>
      <c r="E187" s="11"/>
      <c r="F187" s="124"/>
      <c r="G187" s="65"/>
    </row>
    <row r="188" spans="1:7">
      <c r="A188" s="71"/>
      <c r="B188" s="64"/>
      <c r="C188" s="55"/>
      <c r="D188" s="64"/>
      <c r="E188" s="11"/>
      <c r="F188" s="124"/>
      <c r="G188" s="67"/>
    </row>
    <row r="189" spans="1:7">
      <c r="A189" s="71"/>
      <c r="B189" s="64"/>
      <c r="C189" s="8"/>
      <c r="D189" s="64"/>
      <c r="E189" s="11"/>
      <c r="F189" s="124"/>
      <c r="G189" s="67"/>
    </row>
    <row r="190" spans="1:7">
      <c r="A190" s="71"/>
      <c r="B190" s="64"/>
      <c r="C190" s="8"/>
      <c r="D190" s="64"/>
      <c r="E190" s="86"/>
      <c r="F190" s="124"/>
      <c r="G190" s="67"/>
    </row>
    <row r="191" spans="1:7" ht="16">
      <c r="A191" s="71"/>
      <c r="B191" s="64"/>
      <c r="C191" s="8"/>
      <c r="D191" s="137"/>
      <c r="E191" s="148"/>
      <c r="F191" s="154"/>
      <c r="G191" s="75"/>
    </row>
    <row r="192" spans="1:7">
      <c r="A192" s="155"/>
      <c r="B192" s="157"/>
      <c r="C192" s="158"/>
      <c r="D192" s="157"/>
      <c r="E192" s="159"/>
      <c r="F192" s="160"/>
      <c r="G192" s="156"/>
    </row>
    <row r="193" spans="1:7">
      <c r="A193" s="47"/>
      <c r="B193" s="50"/>
      <c r="C193" s="51"/>
      <c r="D193" s="50"/>
      <c r="E193" s="52"/>
      <c r="F193" s="14"/>
      <c r="G193" s="49"/>
    </row>
    <row r="194" spans="1:7">
      <c r="A194" s="170"/>
      <c r="B194" s="171"/>
      <c r="C194" s="172"/>
      <c r="D194" s="179"/>
      <c r="E194" s="173"/>
      <c r="F194" s="180"/>
      <c r="G194" s="180"/>
    </row>
    <row r="195" spans="1:7">
      <c r="A195" s="71"/>
      <c r="B195" s="64"/>
      <c r="C195" s="59"/>
      <c r="D195" s="64"/>
      <c r="F195" s="65"/>
      <c r="G195" s="65"/>
    </row>
    <row r="196" spans="1:7">
      <c r="A196" s="71"/>
      <c r="B196" s="41"/>
      <c r="C196" s="181"/>
      <c r="D196" s="39"/>
      <c r="E196" s="56"/>
      <c r="F196" s="57"/>
      <c r="G196" s="57"/>
    </row>
    <row r="197" spans="1:7">
      <c r="A197" s="71"/>
      <c r="B197" s="74"/>
      <c r="C197" s="55"/>
      <c r="D197" s="39"/>
      <c r="E197" s="56"/>
      <c r="F197" s="57"/>
      <c r="G197" s="57"/>
    </row>
    <row r="198" spans="1:7">
      <c r="A198" s="71"/>
      <c r="B198" s="59"/>
      <c r="C198" s="55"/>
      <c r="D198" s="64"/>
      <c r="E198" s="69"/>
      <c r="F198" s="70"/>
      <c r="G198" s="65"/>
    </row>
    <row r="199" spans="1:7">
      <c r="F199"/>
    </row>
    <row r="200" spans="1:7">
      <c r="A200" s="71"/>
      <c r="C200" s="9"/>
      <c r="F200"/>
    </row>
    <row r="201" spans="1:7">
      <c r="A201" s="71"/>
      <c r="C201" s="9"/>
      <c r="D201" s="46"/>
      <c r="E201" s="72"/>
      <c r="F201" s="73"/>
      <c r="G201" s="65"/>
    </row>
    <row r="202" spans="1:7">
      <c r="A202" s="71"/>
      <c r="C202" s="9"/>
      <c r="D202" s="46"/>
      <c r="E202" s="72"/>
      <c r="F202" s="73"/>
      <c r="G202" s="72"/>
    </row>
    <row r="203" spans="1:7">
      <c r="A203" s="71"/>
      <c r="C203" s="9"/>
      <c r="D203" s="46"/>
      <c r="E203" s="69"/>
      <c r="F203" s="70"/>
      <c r="G203" s="65"/>
    </row>
    <row r="204" spans="1:7">
      <c r="A204" s="71"/>
      <c r="C204" s="9"/>
      <c r="D204" s="46"/>
      <c r="E204" s="72"/>
      <c r="F204" s="73"/>
      <c r="G204" s="72"/>
    </row>
    <row r="205" spans="1:7">
      <c r="A205" s="38"/>
      <c r="B205" s="74"/>
      <c r="C205" s="38"/>
      <c r="F205"/>
    </row>
    <row r="206" spans="1:7">
      <c r="C206" s="9"/>
      <c r="D206" s="38"/>
      <c r="E206" s="38"/>
      <c r="F206" s="38"/>
      <c r="G206" s="38"/>
    </row>
    <row r="207" spans="1:7">
      <c r="A207" s="71"/>
      <c r="C207" s="9"/>
      <c r="D207" s="46"/>
      <c r="E207" s="69"/>
      <c r="F207" s="70"/>
      <c r="G207" s="70"/>
    </row>
    <row r="208" spans="1:7">
      <c r="A208" s="71"/>
      <c r="C208" s="9"/>
      <c r="D208" s="46"/>
      <c r="E208" s="69"/>
      <c r="F208" s="70"/>
      <c r="G208" s="70"/>
    </row>
    <row r="209" spans="1:7">
      <c r="A209" s="38"/>
      <c r="B209" s="74"/>
      <c r="C209" s="9"/>
      <c r="F209"/>
    </row>
    <row r="210" spans="1:7">
      <c r="C210" s="8"/>
      <c r="D210" s="46"/>
      <c r="E210" s="69"/>
      <c r="F210" s="70"/>
      <c r="G210" s="65"/>
    </row>
    <row r="211" spans="1:7">
      <c r="A211" s="71"/>
      <c r="C211" s="8"/>
      <c r="D211" s="46"/>
      <c r="E211" s="69"/>
      <c r="F211" s="70"/>
      <c r="G211" s="70"/>
    </row>
    <row r="212" spans="1:7">
      <c r="A212" s="71"/>
      <c r="C212" s="8"/>
      <c r="D212" s="46"/>
      <c r="E212" s="69"/>
      <c r="F212" s="70"/>
      <c r="G212" s="70"/>
    </row>
    <row r="213" spans="1:7">
      <c r="A213" s="76"/>
      <c r="B213" s="59"/>
      <c r="C213" s="181"/>
      <c r="D213" s="39"/>
      <c r="E213" s="56"/>
      <c r="F213" s="57"/>
      <c r="G213" s="57"/>
    </row>
    <row r="214" spans="1:7">
      <c r="A214" s="76"/>
      <c r="B214" s="59"/>
      <c r="C214" s="55"/>
      <c r="D214" s="39"/>
      <c r="E214" s="56"/>
      <c r="F214" s="57"/>
      <c r="G214" s="57"/>
    </row>
    <row r="215" spans="1:7">
      <c r="A215" s="62"/>
      <c r="B215" s="59"/>
      <c r="C215" s="55"/>
      <c r="D215" s="39"/>
      <c r="E215" s="56"/>
      <c r="F215" s="57"/>
      <c r="G215" s="57"/>
    </row>
    <row r="216" spans="1:7">
      <c r="A216" s="71"/>
      <c r="B216" s="59"/>
      <c r="C216" s="59"/>
      <c r="D216" s="64"/>
      <c r="E216" s="67"/>
      <c r="F216" s="66"/>
      <c r="G216" s="65"/>
    </row>
    <row r="217" spans="1:7">
      <c r="A217" s="71"/>
      <c r="B217" s="59"/>
      <c r="C217" s="59"/>
      <c r="D217" s="64"/>
      <c r="E217" s="67"/>
      <c r="F217" s="66"/>
      <c r="G217" s="65"/>
    </row>
    <row r="218" spans="1:7">
      <c r="B218" s="59"/>
      <c r="C218" s="59"/>
      <c r="D218" s="64"/>
      <c r="E218" s="67"/>
      <c r="F218" s="66"/>
      <c r="G218" s="66"/>
    </row>
    <row r="219" spans="1:7">
      <c r="A219" s="62"/>
      <c r="B219" s="59"/>
      <c r="C219" s="59"/>
      <c r="D219" s="39"/>
      <c r="E219" s="56"/>
      <c r="F219" s="57"/>
      <c r="G219" s="57"/>
    </row>
    <row r="220" spans="1:7">
      <c r="A220" s="62"/>
      <c r="B220" s="59"/>
      <c r="C220" s="55"/>
      <c r="D220" s="39"/>
      <c r="E220" s="56"/>
      <c r="F220" s="57"/>
      <c r="G220" s="57"/>
    </row>
    <row r="221" spans="1:7">
      <c r="A221" s="71"/>
      <c r="B221" s="59"/>
      <c r="C221" s="59"/>
      <c r="D221" s="64"/>
      <c r="E221" s="67"/>
      <c r="F221" s="66"/>
      <c r="G221" s="65"/>
    </row>
    <row r="222" spans="1:7">
      <c r="A222" s="71"/>
      <c r="B222" s="59"/>
      <c r="C222" s="59"/>
      <c r="D222" s="64"/>
      <c r="E222" s="67"/>
      <c r="F222" s="66"/>
      <c r="G222" s="65"/>
    </row>
    <row r="223" spans="1:7">
      <c r="F223"/>
    </row>
    <row r="224" spans="1:7" ht="16">
      <c r="A224" s="62"/>
      <c r="B224" s="59"/>
      <c r="C224" s="55"/>
      <c r="D224" s="4"/>
      <c r="E224" s="167"/>
      <c r="F224" s="168"/>
      <c r="G224" s="75"/>
    </row>
    <row r="225" spans="1:7">
      <c r="A225" s="71"/>
      <c r="C225" s="8"/>
      <c r="D225" s="64"/>
      <c r="E225" s="67"/>
      <c r="F225" s="66"/>
      <c r="G225" s="65"/>
    </row>
    <row r="226" spans="1:7">
      <c r="A226" s="71"/>
      <c r="C226" s="8"/>
      <c r="D226" s="64"/>
      <c r="E226" s="67"/>
      <c r="F226" s="66"/>
      <c r="G226" s="66"/>
    </row>
    <row r="227" spans="1:7">
      <c r="A227" s="71"/>
      <c r="C227" s="8"/>
      <c r="D227" s="64"/>
      <c r="E227" s="67"/>
      <c r="F227" s="66"/>
      <c r="G227" s="65"/>
    </row>
    <row r="228" spans="1:7">
      <c r="A228" s="71"/>
      <c r="C228" s="8"/>
      <c r="D228" s="46"/>
      <c r="E228" s="69"/>
      <c r="F228" s="70"/>
      <c r="G228" s="70"/>
    </row>
    <row r="229" spans="1:7">
      <c r="A229" s="161"/>
      <c r="B229" s="162"/>
      <c r="C229" s="163"/>
      <c r="D229" s="162"/>
      <c r="E229" s="164"/>
      <c r="F229" s="165"/>
      <c r="G229" s="166"/>
    </row>
    <row r="230" spans="1:7">
      <c r="A230" s="161"/>
      <c r="B230" s="162"/>
      <c r="C230" s="163"/>
      <c r="D230" s="162"/>
      <c r="E230" s="164"/>
      <c r="F230" s="165"/>
      <c r="G230" s="166"/>
    </row>
    <row r="231" spans="1:7">
      <c r="A231" s="161"/>
      <c r="B231" s="162"/>
      <c r="C231" s="163"/>
      <c r="D231" s="162"/>
      <c r="E231" s="164"/>
      <c r="F231" s="165"/>
      <c r="G231" s="166"/>
    </row>
    <row r="232" spans="1:7">
      <c r="A232" s="71"/>
      <c r="C232" s="9"/>
      <c r="D232" s="46"/>
      <c r="E232" s="69"/>
      <c r="F232" s="70"/>
      <c r="G232" s="70"/>
    </row>
    <row r="233" spans="1:7">
      <c r="A233" s="77"/>
      <c r="B233" s="39"/>
      <c r="C233" s="181"/>
      <c r="D233" s="59"/>
      <c r="E233" s="54"/>
      <c r="F233" s="54"/>
      <c r="G233" s="54"/>
    </row>
    <row r="234" spans="1:7">
      <c r="A234" s="62"/>
      <c r="B234" s="64"/>
      <c r="C234" s="55"/>
      <c r="D234" s="39"/>
      <c r="E234" s="56"/>
      <c r="F234" s="57"/>
      <c r="G234" s="57"/>
    </row>
    <row r="235" spans="1:7">
      <c r="A235" s="68"/>
      <c r="B235" s="59"/>
      <c r="C235" s="9"/>
      <c r="D235" s="46"/>
      <c r="E235" s="69"/>
      <c r="F235" s="70"/>
      <c r="G235" s="69"/>
    </row>
    <row r="236" spans="1:7">
      <c r="A236" s="68"/>
      <c r="B236" s="59"/>
      <c r="C236" s="9"/>
      <c r="D236" s="46"/>
      <c r="E236" s="69"/>
      <c r="F236" s="70"/>
      <c r="G236" s="65"/>
    </row>
    <row r="237" spans="1:7">
      <c r="A237" s="68"/>
      <c r="B237" s="59"/>
      <c r="C237" s="9"/>
      <c r="D237" s="46"/>
      <c r="E237" s="69"/>
      <c r="F237" s="70"/>
      <c r="G237" s="65"/>
    </row>
    <row r="238" spans="1:7">
      <c r="A238" s="68"/>
      <c r="B238" s="59"/>
      <c r="C238" s="9"/>
      <c r="D238" s="46"/>
      <c r="E238" s="69"/>
      <c r="F238" s="70"/>
      <c r="G238" s="65"/>
    </row>
    <row r="239" spans="1:7">
      <c r="A239" s="68"/>
      <c r="B239" s="59"/>
      <c r="C239" s="9"/>
      <c r="D239" s="46"/>
      <c r="E239" s="69"/>
      <c r="F239" s="70"/>
      <c r="G239" s="69"/>
    </row>
    <row r="240" spans="1:7">
      <c r="A240" s="68"/>
      <c r="B240" s="59"/>
      <c r="C240" s="55"/>
      <c r="D240" s="46"/>
      <c r="E240" s="69"/>
      <c r="F240" s="70"/>
      <c r="G240" s="69"/>
    </row>
    <row r="241" spans="1:7">
      <c r="A241" s="68"/>
      <c r="B241" s="59"/>
      <c r="C241" s="55"/>
      <c r="D241" s="46"/>
      <c r="E241" s="69"/>
      <c r="F241" s="70"/>
      <c r="G241" s="69"/>
    </row>
    <row r="242" spans="1:7">
      <c r="A242" s="54"/>
      <c r="B242" s="54"/>
      <c r="C242" s="61"/>
      <c r="D242" s="54"/>
      <c r="E242" s="54"/>
      <c r="F242" s="54"/>
      <c r="G242" s="54"/>
    </row>
    <row r="243" spans="1:7">
      <c r="A243" s="77"/>
      <c r="B243" s="41"/>
      <c r="C243" s="181"/>
      <c r="D243" s="39"/>
      <c r="E243" s="56"/>
      <c r="F243" s="57"/>
      <c r="G243" s="57"/>
    </row>
    <row r="244" spans="1:7">
      <c r="A244" s="62"/>
      <c r="B244" s="64"/>
      <c r="C244" s="55"/>
      <c r="D244" s="39"/>
      <c r="E244" s="56"/>
      <c r="F244" s="57"/>
      <c r="G244" s="57"/>
    </row>
    <row r="245" spans="1:7">
      <c r="A245" s="62"/>
      <c r="B245" s="64"/>
      <c r="C245" s="55"/>
      <c r="D245" s="39"/>
      <c r="E245" s="56"/>
      <c r="F245" s="57"/>
      <c r="G245" s="57"/>
    </row>
    <row r="246" spans="1:7">
      <c r="A246" s="62"/>
      <c r="B246" s="59"/>
      <c r="C246" s="78"/>
      <c r="D246" s="39"/>
      <c r="E246" s="56"/>
      <c r="F246" s="57"/>
      <c r="G246" s="57"/>
    </row>
    <row r="247" spans="1:7">
      <c r="A247" s="68"/>
      <c r="B247" s="59"/>
      <c r="C247" s="55"/>
      <c r="D247" s="44"/>
      <c r="E247" s="72"/>
      <c r="F247" s="73"/>
      <c r="G247" s="72"/>
    </row>
    <row r="248" spans="1:7">
      <c r="A248" s="68"/>
      <c r="B248" s="59"/>
      <c r="C248" s="55"/>
      <c r="D248" s="44"/>
      <c r="E248" s="72"/>
      <c r="F248" s="73"/>
      <c r="G248" s="72"/>
    </row>
    <row r="249" spans="1:7">
      <c r="A249" s="68"/>
      <c r="B249" s="59"/>
      <c r="C249" s="55"/>
      <c r="D249" s="44"/>
      <c r="E249" s="72"/>
      <c r="F249" s="73"/>
      <c r="G249" s="72"/>
    </row>
    <row r="250" spans="1:7">
      <c r="A250" s="68"/>
      <c r="B250" s="59"/>
      <c r="C250" s="55"/>
      <c r="D250" s="44"/>
      <c r="E250" s="72"/>
      <c r="F250" s="73"/>
      <c r="G250" s="72"/>
    </row>
    <row r="251" spans="1:7">
      <c r="A251" s="68"/>
      <c r="B251" s="59"/>
      <c r="C251" s="59"/>
      <c r="D251" s="44"/>
      <c r="E251" s="72"/>
      <c r="F251" s="73"/>
      <c r="G251" s="72"/>
    </row>
    <row r="252" spans="1:7">
      <c r="A252" s="68"/>
      <c r="B252" s="59"/>
      <c r="C252" s="59"/>
      <c r="D252" s="44"/>
      <c r="E252" s="72"/>
      <c r="F252" s="73"/>
      <c r="G252" s="72"/>
    </row>
    <row r="253" spans="1:7">
      <c r="A253" s="68"/>
      <c r="B253" s="59"/>
      <c r="C253" s="59"/>
      <c r="D253" s="44"/>
      <c r="E253" s="72"/>
      <c r="F253" s="73"/>
      <c r="G253" s="72"/>
    </row>
    <row r="254" spans="1:7">
      <c r="A254" s="68"/>
      <c r="B254" s="59"/>
      <c r="C254" s="55"/>
      <c r="D254" s="44"/>
      <c r="E254" s="72"/>
      <c r="F254" s="73"/>
      <c r="G254" s="72"/>
    </row>
    <row r="255" spans="1:7">
      <c r="A255" s="68"/>
      <c r="B255" s="59"/>
      <c r="C255" s="55"/>
      <c r="D255" s="44"/>
      <c r="E255" s="72"/>
      <c r="F255" s="73"/>
      <c r="G255" s="65"/>
    </row>
    <row r="256" spans="1:7">
      <c r="A256" s="68"/>
      <c r="B256" s="59"/>
      <c r="C256" s="55"/>
      <c r="D256" s="44"/>
      <c r="E256" s="72"/>
      <c r="F256" s="73"/>
      <c r="G256" s="65"/>
    </row>
    <row r="257" spans="1:7">
      <c r="A257" s="68"/>
      <c r="B257" s="59"/>
      <c r="C257" s="55"/>
      <c r="D257" s="44"/>
      <c r="E257" s="72"/>
      <c r="F257" s="73"/>
      <c r="G257" s="65"/>
    </row>
    <row r="258" spans="1:7">
      <c r="A258" s="68"/>
      <c r="B258" s="59"/>
      <c r="C258" s="55"/>
      <c r="D258" s="44"/>
      <c r="E258" s="72"/>
      <c r="F258" s="73"/>
      <c r="G258" s="65"/>
    </row>
    <row r="259" spans="1:7">
      <c r="A259" s="68"/>
      <c r="B259" s="59"/>
      <c r="C259" s="55"/>
      <c r="D259" s="44"/>
      <c r="E259" s="72"/>
      <c r="F259" s="73"/>
      <c r="G259" s="65"/>
    </row>
    <row r="260" spans="1:7">
      <c r="A260" s="68"/>
      <c r="B260" s="59"/>
      <c r="C260" s="55"/>
      <c r="D260" s="44"/>
      <c r="E260" s="72"/>
      <c r="F260" s="73"/>
      <c r="G260" s="72"/>
    </row>
    <row r="261" spans="1:7">
      <c r="A261" s="68"/>
      <c r="B261" s="59"/>
      <c r="C261" s="55"/>
      <c r="D261" s="44"/>
      <c r="E261" s="72"/>
      <c r="F261" s="73"/>
      <c r="G261" s="72"/>
    </row>
    <row r="262" spans="1:7">
      <c r="A262" s="68"/>
      <c r="B262" s="59"/>
      <c r="C262" s="55"/>
      <c r="D262" s="44"/>
      <c r="E262" s="72"/>
      <c r="F262" s="73"/>
      <c r="G262" s="72"/>
    </row>
    <row r="263" spans="1:7">
      <c r="A263" s="68"/>
      <c r="B263" s="59"/>
      <c r="C263" s="55"/>
      <c r="D263" s="44"/>
      <c r="E263" s="72"/>
      <c r="F263" s="73"/>
      <c r="G263" s="72"/>
    </row>
    <row r="264" spans="1:7">
      <c r="A264" s="68"/>
      <c r="B264" s="59"/>
      <c r="C264" s="55"/>
      <c r="D264" s="44"/>
      <c r="E264" s="72"/>
      <c r="F264" s="73"/>
      <c r="G264" s="72"/>
    </row>
    <row r="265" spans="1:7">
      <c r="A265" s="68"/>
      <c r="B265" s="59"/>
      <c r="C265" s="55"/>
      <c r="D265" s="44"/>
      <c r="E265" s="72"/>
      <c r="F265" s="73"/>
      <c r="G265" s="72"/>
    </row>
    <row r="266" spans="1:7">
      <c r="A266" s="68"/>
      <c r="B266" s="59"/>
      <c r="C266" s="55"/>
      <c r="D266" s="44"/>
      <c r="E266" s="72"/>
      <c r="F266" s="73"/>
      <c r="G266" s="72"/>
    </row>
    <row r="267" spans="1:7">
      <c r="A267" s="68"/>
      <c r="B267" s="59"/>
      <c r="C267" s="55"/>
      <c r="D267" s="44"/>
      <c r="E267" s="79"/>
      <c r="F267" s="73"/>
      <c r="G267" s="72"/>
    </row>
    <row r="268" spans="1:7">
      <c r="A268" s="68"/>
      <c r="B268" s="59"/>
      <c r="C268" s="55"/>
      <c r="D268" s="44"/>
      <c r="E268" s="79"/>
      <c r="F268" s="73"/>
      <c r="G268" s="72"/>
    </row>
    <row r="269" spans="1:7">
      <c r="A269" s="68"/>
      <c r="B269" s="59"/>
      <c r="C269" s="55"/>
      <c r="D269" s="44"/>
      <c r="E269" s="79"/>
      <c r="F269" s="73"/>
      <c r="G269" s="72"/>
    </row>
    <row r="270" spans="1:7">
      <c r="A270" s="68"/>
      <c r="B270" s="59"/>
      <c r="C270" s="55"/>
      <c r="D270" s="44"/>
      <c r="E270" s="79"/>
      <c r="F270" s="73"/>
      <c r="G270" s="72"/>
    </row>
    <row r="271" spans="1:7">
      <c r="A271" s="62"/>
      <c r="B271" s="59"/>
      <c r="C271" s="59"/>
      <c r="D271" s="39"/>
      <c r="E271" s="56"/>
      <c r="F271" s="57"/>
      <c r="G271" s="57"/>
    </row>
    <row r="272" spans="1:7">
      <c r="A272" s="62"/>
      <c r="B272" s="59"/>
      <c r="C272" s="78"/>
      <c r="D272" s="39"/>
      <c r="E272" s="56"/>
      <c r="F272" s="57"/>
      <c r="G272" s="57"/>
    </row>
    <row r="273" spans="1:7">
      <c r="A273" s="68"/>
      <c r="B273" s="60"/>
      <c r="C273" s="9"/>
      <c r="D273" s="44"/>
      <c r="E273" s="72"/>
      <c r="F273" s="73"/>
      <c r="G273" s="72"/>
    </row>
    <row r="274" spans="1:7">
      <c r="A274" s="68"/>
      <c r="B274" s="60"/>
      <c r="C274" s="9"/>
      <c r="D274" s="44"/>
      <c r="E274" s="72"/>
      <c r="F274" s="73"/>
      <c r="G274" s="72"/>
    </row>
    <row r="275" spans="1:7">
      <c r="A275" s="68"/>
      <c r="B275" s="60"/>
      <c r="C275" s="9"/>
      <c r="D275" s="44"/>
      <c r="E275" s="72"/>
      <c r="F275" s="73"/>
      <c r="G275" s="65"/>
    </row>
    <row r="276" spans="1:7">
      <c r="A276" s="68"/>
      <c r="B276" s="60"/>
      <c r="C276" s="9"/>
      <c r="D276" s="44"/>
      <c r="E276" s="72"/>
      <c r="F276" s="73"/>
      <c r="G276" s="65"/>
    </row>
    <row r="277" spans="1:7">
      <c r="A277" s="68"/>
      <c r="B277" s="60"/>
      <c r="C277" s="9"/>
      <c r="D277" s="44"/>
      <c r="E277" s="72"/>
      <c r="F277" s="73"/>
      <c r="G277" s="72"/>
    </row>
    <row r="278" spans="1:7">
      <c r="A278" s="68"/>
      <c r="B278" s="60"/>
      <c r="C278" s="9"/>
      <c r="D278" s="44"/>
      <c r="E278" s="72"/>
      <c r="F278" s="73"/>
      <c r="G278" s="72"/>
    </row>
    <row r="279" spans="1:7">
      <c r="A279" s="68"/>
      <c r="C279" s="9"/>
      <c r="D279" s="44"/>
      <c r="E279" s="72"/>
      <c r="F279" s="73"/>
      <c r="G279" s="72"/>
    </row>
    <row r="280" spans="1:7">
      <c r="A280" s="68"/>
      <c r="C280" s="9"/>
      <c r="D280" s="44"/>
      <c r="E280" s="72"/>
      <c r="F280" s="73"/>
      <c r="G280" s="73"/>
    </row>
    <row r="281" spans="1:7">
      <c r="A281" s="161"/>
      <c r="B281" s="162"/>
      <c r="C281" s="163"/>
      <c r="D281" s="162"/>
      <c r="E281" s="164"/>
      <c r="F281" s="165"/>
      <c r="G281" s="166"/>
    </row>
    <row r="282" spans="1:7">
      <c r="A282" s="161"/>
      <c r="B282" s="162"/>
      <c r="C282" s="163"/>
      <c r="D282" s="162"/>
      <c r="E282" s="164"/>
      <c r="F282" s="165"/>
      <c r="G282" s="166"/>
    </row>
    <row r="283" spans="1:7">
      <c r="A283" s="161"/>
      <c r="B283" s="162"/>
      <c r="C283" s="163"/>
      <c r="D283" s="162"/>
      <c r="E283" s="164"/>
      <c r="F283" s="165"/>
      <c r="G283" s="166"/>
    </row>
    <row r="284" spans="1:7">
      <c r="A284" s="68"/>
      <c r="C284" s="9"/>
      <c r="D284" s="44"/>
      <c r="E284" s="72"/>
      <c r="F284" s="73"/>
      <c r="G284" s="73"/>
    </row>
    <row r="285" spans="1:7">
      <c r="A285" s="60"/>
      <c r="B285" s="60"/>
      <c r="C285" s="78"/>
      <c r="D285" s="38"/>
      <c r="E285" s="38"/>
      <c r="F285" s="38"/>
      <c r="G285" s="38"/>
    </row>
    <row r="286" spans="1:7">
      <c r="A286" s="68"/>
      <c r="B286" s="60"/>
      <c r="C286" s="9"/>
      <c r="D286" s="53"/>
      <c r="E286" s="72"/>
      <c r="F286" s="73"/>
      <c r="G286" s="72"/>
    </row>
    <row r="287" spans="1:7">
      <c r="A287" s="68"/>
      <c r="B287" s="60"/>
      <c r="C287" s="9"/>
      <c r="D287" s="53"/>
      <c r="E287" s="72"/>
      <c r="F287" s="73"/>
      <c r="G287" s="65"/>
    </row>
    <row r="288" spans="1:7">
      <c r="A288" s="68"/>
      <c r="C288" s="9"/>
      <c r="D288" s="53"/>
      <c r="E288" s="72"/>
      <c r="F288" s="73"/>
      <c r="G288" s="72"/>
    </row>
    <row r="289" spans="1:7">
      <c r="A289" s="68"/>
      <c r="C289" s="9"/>
      <c r="D289" s="53"/>
      <c r="E289" s="72"/>
      <c r="F289" s="73"/>
      <c r="G289" s="72"/>
    </row>
    <row r="290" spans="1:7">
      <c r="A290" s="68"/>
      <c r="C290" s="9"/>
      <c r="D290" s="53"/>
      <c r="E290" s="72"/>
      <c r="F290" s="73"/>
      <c r="G290" s="73"/>
    </row>
    <row r="291" spans="1:7">
      <c r="A291" s="60"/>
      <c r="B291" s="60"/>
      <c r="C291" s="78"/>
      <c r="D291" s="38"/>
      <c r="E291" s="38"/>
      <c r="F291" s="38"/>
      <c r="G291" s="38"/>
    </row>
    <row r="292" spans="1:7">
      <c r="A292" s="68"/>
      <c r="B292" s="60"/>
      <c r="C292" s="9"/>
      <c r="D292" s="53"/>
      <c r="E292" s="182"/>
      <c r="F292" s="73"/>
      <c r="G292" s="72"/>
    </row>
    <row r="293" spans="1:7">
      <c r="A293" s="68"/>
      <c r="B293" s="60"/>
      <c r="C293" s="9"/>
      <c r="D293" s="53"/>
      <c r="E293" s="72"/>
      <c r="F293" s="73"/>
      <c r="G293" s="72"/>
    </row>
    <row r="294" spans="1:7">
      <c r="A294" s="68"/>
      <c r="B294" s="60"/>
      <c r="C294" s="9"/>
      <c r="D294" s="53"/>
      <c r="E294" s="72"/>
      <c r="F294" s="73"/>
      <c r="G294" s="65"/>
    </row>
    <row r="295" spans="1:7">
      <c r="A295" s="68"/>
      <c r="C295" s="9"/>
      <c r="D295" s="53"/>
      <c r="E295" s="72"/>
      <c r="F295" s="73"/>
      <c r="G295" s="65"/>
    </row>
    <row r="296" spans="1:7">
      <c r="A296" s="68"/>
      <c r="F296"/>
    </row>
    <row r="297" spans="1:7">
      <c r="A297" s="60"/>
      <c r="B297" s="60"/>
      <c r="C297" s="78"/>
      <c r="D297" s="54"/>
      <c r="E297" s="54"/>
      <c r="F297" s="54"/>
      <c r="G297" s="54"/>
    </row>
    <row r="298" spans="1:7">
      <c r="A298" s="68"/>
      <c r="B298" s="60"/>
      <c r="C298" s="9"/>
      <c r="D298" s="53"/>
      <c r="E298" s="72"/>
      <c r="F298" s="73"/>
      <c r="G298" s="72"/>
    </row>
    <row r="299" spans="1:7">
      <c r="A299" s="68"/>
      <c r="B299" s="60"/>
      <c r="C299" s="9"/>
      <c r="D299" s="53"/>
      <c r="E299" s="72"/>
      <c r="F299" s="73"/>
      <c r="G299" s="72"/>
    </row>
    <row r="300" spans="1:7">
      <c r="A300" s="68"/>
      <c r="B300" s="60"/>
      <c r="C300" s="9"/>
      <c r="D300" s="53"/>
      <c r="E300" s="72"/>
      <c r="F300" s="73"/>
      <c r="G300" s="65"/>
    </row>
    <row r="301" spans="1:7">
      <c r="A301" s="68"/>
      <c r="B301" s="60"/>
      <c r="C301" s="9"/>
      <c r="D301" s="53"/>
      <c r="E301" s="72"/>
      <c r="F301" s="73"/>
      <c r="G301" s="65"/>
    </row>
    <row r="302" spans="1:7">
      <c r="A302" s="68"/>
      <c r="B302" s="60"/>
      <c r="C302" s="9"/>
      <c r="D302" s="53"/>
      <c r="E302" s="72"/>
      <c r="F302" s="73"/>
      <c r="G302" s="72"/>
    </row>
    <row r="303" spans="1:7">
      <c r="F303"/>
    </row>
    <row r="304" spans="1:7">
      <c r="A304" s="60"/>
      <c r="B304" s="60"/>
      <c r="C304" s="78"/>
      <c r="D304" s="54"/>
      <c r="E304" s="54"/>
      <c r="F304" s="54"/>
      <c r="G304" s="54"/>
    </row>
    <row r="305" spans="1:7">
      <c r="A305" s="68"/>
      <c r="B305" s="60"/>
      <c r="C305" s="9"/>
      <c r="D305" s="9"/>
      <c r="E305" s="9"/>
      <c r="F305" s="9"/>
      <c r="G305" s="72"/>
    </row>
    <row r="306" spans="1:7">
      <c r="A306" s="68"/>
      <c r="B306" s="60"/>
      <c r="C306" s="9"/>
      <c r="D306" s="9"/>
      <c r="E306" s="9"/>
      <c r="F306" s="9"/>
      <c r="G306" s="65"/>
    </row>
    <row r="307" spans="1:7">
      <c r="A307" s="68"/>
      <c r="B307" s="60"/>
      <c r="C307" s="9"/>
      <c r="D307" s="9"/>
      <c r="E307" s="9"/>
      <c r="F307" s="9"/>
      <c r="G307" s="65"/>
    </row>
    <row r="308" spans="1:7">
      <c r="A308" s="68"/>
      <c r="B308" s="60"/>
      <c r="C308" s="9"/>
      <c r="D308" s="9"/>
      <c r="E308" s="9"/>
      <c r="F308" s="9"/>
      <c r="G308" s="72"/>
    </row>
    <row r="309" spans="1:7">
      <c r="A309" s="68"/>
      <c r="B309" s="60"/>
      <c r="C309" s="9"/>
      <c r="D309" s="9"/>
      <c r="E309" s="9"/>
      <c r="F309" s="9"/>
      <c r="G309" s="72"/>
    </row>
    <row r="310" spans="1:7">
      <c r="A310" s="68"/>
      <c r="B310" s="60"/>
      <c r="C310" s="9"/>
      <c r="D310" s="9"/>
      <c r="E310" s="9"/>
      <c r="F310" s="9"/>
      <c r="G310" s="72"/>
    </row>
    <row r="311" spans="1:7">
      <c r="F311"/>
    </row>
    <row r="312" spans="1:7">
      <c r="A312" s="60"/>
      <c r="B312" s="60"/>
      <c r="C312" s="78"/>
      <c r="D312" s="54"/>
      <c r="E312" s="54"/>
      <c r="F312" s="54"/>
      <c r="G312" s="54"/>
    </row>
    <row r="313" spans="1:7">
      <c r="A313" s="68"/>
      <c r="B313" s="60"/>
      <c r="C313" s="9"/>
      <c r="D313" s="53"/>
      <c r="E313" s="72"/>
      <c r="F313" s="73"/>
      <c r="G313" s="72"/>
    </row>
    <row r="314" spans="1:7">
      <c r="A314" s="68"/>
      <c r="B314" s="60"/>
      <c r="C314" s="9"/>
      <c r="D314" s="53"/>
      <c r="E314" s="72"/>
      <c r="F314" s="73"/>
      <c r="G314" s="72"/>
    </row>
    <row r="315" spans="1:7">
      <c r="A315" s="68"/>
      <c r="B315" s="60"/>
      <c r="C315" s="9"/>
      <c r="D315" s="53"/>
      <c r="E315" s="72"/>
      <c r="F315" s="73"/>
      <c r="G315" s="72"/>
    </row>
    <row r="316" spans="1:7">
      <c r="A316" s="68"/>
      <c r="B316" s="60"/>
      <c r="C316" s="9"/>
      <c r="D316" s="53"/>
      <c r="E316" s="72"/>
      <c r="F316" s="73"/>
      <c r="G316" s="65"/>
    </row>
    <row r="317" spans="1:7">
      <c r="A317" s="68"/>
      <c r="B317" s="60"/>
      <c r="C317" s="9"/>
      <c r="D317" s="53"/>
      <c r="E317" s="72"/>
      <c r="F317" s="73"/>
      <c r="G317" s="72"/>
    </row>
    <row r="318" spans="1:7">
      <c r="A318" s="68"/>
      <c r="B318" s="60"/>
      <c r="C318" s="9"/>
      <c r="D318" s="53"/>
      <c r="E318" s="72"/>
      <c r="F318" s="73"/>
      <c r="G318" s="72"/>
    </row>
    <row r="319" spans="1:7">
      <c r="A319" s="68"/>
      <c r="B319" s="60"/>
      <c r="C319" s="9"/>
      <c r="D319" s="53"/>
      <c r="E319" s="72"/>
      <c r="F319" s="73"/>
      <c r="G319" s="72"/>
    </row>
    <row r="320" spans="1:7">
      <c r="A320" s="71"/>
      <c r="B320" s="41"/>
      <c r="C320" s="184"/>
      <c r="D320" s="39"/>
      <c r="E320" s="56"/>
      <c r="F320" s="57"/>
      <c r="G320" s="57"/>
    </row>
    <row r="321" spans="1:7">
      <c r="A321" s="62"/>
      <c r="B321" s="59"/>
      <c r="C321" s="55"/>
      <c r="D321" s="39"/>
      <c r="E321" s="56"/>
      <c r="F321" s="57"/>
      <c r="G321" s="57"/>
    </row>
    <row r="322" spans="1:7">
      <c r="A322" s="129"/>
      <c r="B322" s="59"/>
      <c r="C322" s="9"/>
      <c r="D322" s="64"/>
      <c r="E322" s="69"/>
      <c r="F322" s="70"/>
      <c r="G322" s="72"/>
    </row>
    <row r="323" spans="1:7">
      <c r="A323" s="129"/>
      <c r="B323" s="59"/>
      <c r="C323" s="9"/>
      <c r="D323" s="64"/>
      <c r="E323" s="69"/>
      <c r="F323" s="185"/>
      <c r="G323" s="65"/>
    </row>
    <row r="324" spans="1:7">
      <c r="A324" s="129"/>
      <c r="B324" s="59"/>
      <c r="C324" s="9"/>
      <c r="D324" s="64"/>
      <c r="E324" s="69"/>
      <c r="F324" s="185"/>
      <c r="G324" s="65"/>
    </row>
    <row r="325" spans="1:7">
      <c r="A325" s="129"/>
      <c r="B325" s="59"/>
      <c r="C325" s="9"/>
      <c r="D325" s="64"/>
      <c r="E325" s="69"/>
      <c r="F325" s="185"/>
      <c r="G325" s="69"/>
    </row>
    <row r="326" spans="1:7">
      <c r="A326" s="129"/>
      <c r="B326" s="59"/>
      <c r="C326" s="55"/>
      <c r="D326" s="64"/>
      <c r="E326" s="69"/>
      <c r="F326" s="185"/>
      <c r="G326" s="69"/>
    </row>
    <row r="327" spans="1:7">
      <c r="A327" s="129"/>
      <c r="B327" s="59"/>
      <c r="C327" s="55"/>
      <c r="D327" s="64"/>
      <c r="E327" s="69"/>
      <c r="F327" s="185"/>
      <c r="G327" s="69"/>
    </row>
    <row r="328" spans="1:7">
      <c r="A328" s="129"/>
      <c r="B328" s="59"/>
      <c r="C328" s="55"/>
      <c r="D328" s="64"/>
      <c r="E328" s="69"/>
      <c r="F328" s="185"/>
      <c r="G328" s="69"/>
    </row>
    <row r="329" spans="1:7">
      <c r="A329" s="129"/>
      <c r="B329" s="59"/>
      <c r="C329" s="59"/>
      <c r="D329" s="64"/>
      <c r="E329" s="69"/>
      <c r="F329"/>
      <c r="G329" s="65"/>
    </row>
    <row r="330" spans="1:7">
      <c r="A330" s="68"/>
      <c r="B330" s="59"/>
      <c r="C330" s="59"/>
      <c r="D330" s="64"/>
      <c r="E330" s="69"/>
      <c r="F330" s="70"/>
      <c r="G330" s="70"/>
    </row>
    <row r="331" spans="1:7">
      <c r="A331" s="161"/>
      <c r="B331" s="162"/>
      <c r="C331" s="163"/>
      <c r="D331" s="162"/>
      <c r="E331" s="164"/>
      <c r="F331" s="165"/>
      <c r="G331" s="166"/>
    </row>
    <row r="332" spans="1:7">
      <c r="A332" s="161"/>
      <c r="B332" s="162"/>
      <c r="C332" s="163"/>
      <c r="D332" s="162"/>
      <c r="E332" s="164"/>
      <c r="F332" s="165"/>
      <c r="G332" s="166"/>
    </row>
    <row r="333" spans="1:7">
      <c r="A333" s="161"/>
      <c r="B333" s="162"/>
      <c r="C333" s="163"/>
      <c r="D333" s="162"/>
      <c r="E333" s="164"/>
      <c r="F333" s="165"/>
      <c r="G333" s="166"/>
    </row>
    <row r="334" spans="1:7">
      <c r="A334" s="68"/>
      <c r="B334" s="59"/>
      <c r="C334" s="59"/>
      <c r="D334" s="64"/>
      <c r="E334" s="69"/>
      <c r="F334" s="70"/>
      <c r="G334" s="70"/>
    </row>
    <row r="335" spans="1:7">
      <c r="A335" s="68"/>
      <c r="B335" s="59"/>
      <c r="C335" s="184"/>
      <c r="D335" s="39"/>
      <c r="E335" s="56"/>
      <c r="F335" s="57"/>
      <c r="G335" s="57"/>
    </row>
    <row r="336" spans="1:7">
      <c r="A336" s="71"/>
      <c r="B336" s="59"/>
      <c r="C336" s="77"/>
      <c r="D336" s="64"/>
      <c r="E336" s="69"/>
      <c r="F336" s="70"/>
      <c r="G336" s="65"/>
    </row>
    <row r="337" spans="1:7">
      <c r="A337" s="71"/>
      <c r="B337" s="59"/>
      <c r="C337" s="59"/>
      <c r="D337" s="64"/>
      <c r="E337" s="69"/>
      <c r="F337" s="70"/>
      <c r="G337" s="65"/>
    </row>
    <row r="338" spans="1:7">
      <c r="A338" s="71"/>
      <c r="B338" s="60"/>
      <c r="C338" s="77"/>
      <c r="D338" s="64"/>
      <c r="E338" s="69"/>
      <c r="F338" s="70"/>
      <c r="G338" s="65"/>
    </row>
    <row r="339" spans="1:7">
      <c r="A339" s="60"/>
      <c r="B339" s="60"/>
      <c r="F339"/>
    </row>
    <row r="340" spans="1:7">
      <c r="A340" s="68"/>
      <c r="B340" s="59"/>
      <c r="C340" s="184"/>
      <c r="D340" s="39"/>
      <c r="E340" s="56"/>
      <c r="F340" s="57"/>
      <c r="G340" s="57"/>
    </row>
    <row r="341" spans="1:7">
      <c r="A341" s="62"/>
      <c r="B341" s="59"/>
      <c r="C341" s="55"/>
      <c r="D341" s="39"/>
      <c r="E341" s="56"/>
      <c r="F341" s="57"/>
      <c r="G341" s="57"/>
    </row>
    <row r="342" spans="1:7">
      <c r="A342" s="54"/>
      <c r="B342" s="54"/>
      <c r="C342" s="54"/>
      <c r="D342" s="54"/>
      <c r="E342" s="54"/>
      <c r="F342" s="54"/>
      <c r="G342" s="54"/>
    </row>
    <row r="343" spans="1:7">
      <c r="A343" s="68"/>
      <c r="B343" s="60"/>
      <c r="C343" s="9"/>
      <c r="D343" s="74"/>
      <c r="E343" s="72"/>
      <c r="F343" s="73"/>
      <c r="G343" s="72"/>
    </row>
    <row r="344" spans="1:7">
      <c r="A344" s="68"/>
      <c r="B344" s="60"/>
      <c r="C344" s="9"/>
      <c r="D344" s="74"/>
      <c r="E344" s="72"/>
      <c r="F344" s="73"/>
      <c r="G344" s="65"/>
    </row>
    <row r="345" spans="1:7">
      <c r="A345" s="68"/>
      <c r="B345" s="60"/>
      <c r="C345" s="9"/>
      <c r="D345" s="74"/>
      <c r="E345" s="72"/>
      <c r="F345" s="73"/>
      <c r="G345" s="65"/>
    </row>
    <row r="346" spans="1:7">
      <c r="A346" s="68"/>
      <c r="B346" s="60"/>
      <c r="C346" s="9"/>
      <c r="D346" s="74"/>
      <c r="E346" s="72"/>
      <c r="F346" s="73"/>
      <c r="G346" s="65"/>
    </row>
    <row r="347" spans="1:7">
      <c r="A347" s="68"/>
      <c r="B347" s="60"/>
      <c r="C347" s="9"/>
      <c r="D347" s="74"/>
      <c r="E347" s="72"/>
      <c r="F347" s="73"/>
      <c r="G347" s="65"/>
    </row>
    <row r="348" spans="1:7">
      <c r="A348" s="68"/>
      <c r="B348" s="60"/>
      <c r="C348" s="9"/>
      <c r="D348" s="74"/>
      <c r="E348" s="72"/>
      <c r="F348" s="73"/>
      <c r="G348" s="72"/>
    </row>
    <row r="349" spans="1:7">
      <c r="F349"/>
    </row>
    <row r="350" spans="1:7">
      <c r="A350" s="68"/>
      <c r="B350" s="41"/>
      <c r="C350" s="184"/>
      <c r="F350"/>
    </row>
    <row r="351" spans="1:7">
      <c r="A351" s="68"/>
      <c r="B351" s="74"/>
      <c r="C351" s="55"/>
      <c r="F351"/>
    </row>
    <row r="352" spans="1:7">
      <c r="A352" s="71"/>
      <c r="B352" s="59"/>
      <c r="C352" s="55"/>
      <c r="D352" s="74"/>
      <c r="E352" s="69"/>
      <c r="F352" s="70"/>
      <c r="G352" s="65"/>
    </row>
    <row r="353" spans="1:7">
      <c r="A353" s="71"/>
      <c r="B353" s="59"/>
      <c r="C353" s="55"/>
      <c r="D353" s="74"/>
      <c r="E353" s="69"/>
      <c r="F353" s="70"/>
      <c r="G353" s="65"/>
    </row>
    <row r="354" spans="1:7">
      <c r="A354" s="71"/>
      <c r="B354" s="59"/>
      <c r="C354" s="55"/>
      <c r="D354" s="74"/>
      <c r="E354" s="186"/>
      <c r="F354" s="80"/>
      <c r="G354" s="72"/>
    </row>
    <row r="355" spans="1:7">
      <c r="E355" s="38"/>
      <c r="F355" s="38"/>
      <c r="G355" s="38"/>
    </row>
    <row r="356" spans="1:7">
      <c r="A356" s="68"/>
      <c r="B356" s="59"/>
      <c r="C356" s="184"/>
      <c r="D356" s="39"/>
      <c r="E356" s="56"/>
      <c r="F356" s="57"/>
      <c r="G356" s="57"/>
    </row>
    <row r="357" spans="1:7" ht="16">
      <c r="A357" s="62"/>
      <c r="B357" s="55"/>
      <c r="C357" s="81"/>
      <c r="D357" s="39"/>
      <c r="E357" s="56"/>
      <c r="F357" s="57"/>
      <c r="G357" s="57"/>
    </row>
    <row r="358" spans="1:7">
      <c r="A358" s="68"/>
      <c r="B358" s="59"/>
      <c r="C358" s="8"/>
      <c r="D358" s="64"/>
      <c r="E358" s="67"/>
      <c r="F358" s="73"/>
      <c r="G358" s="65"/>
    </row>
    <row r="359" spans="1:7">
      <c r="A359" s="68"/>
      <c r="B359" s="59"/>
      <c r="C359" s="8"/>
      <c r="D359" s="64"/>
      <c r="E359" s="67"/>
      <c r="F359" s="73"/>
      <c r="G359" s="65"/>
    </row>
    <row r="360" spans="1:7">
      <c r="A360" s="68"/>
      <c r="B360" s="59"/>
      <c r="C360" s="8"/>
      <c r="D360" s="64"/>
      <c r="E360" s="67"/>
      <c r="F360" s="73"/>
      <c r="G360" s="65"/>
    </row>
    <row r="361" spans="1:7">
      <c r="A361" s="68"/>
      <c r="B361" s="59"/>
      <c r="C361" s="8"/>
      <c r="D361" s="64"/>
      <c r="E361" s="67"/>
      <c r="F361" s="73"/>
      <c r="G361" s="65"/>
    </row>
    <row r="362" spans="1:7">
      <c r="A362" s="68"/>
      <c r="B362" s="59"/>
      <c r="C362" s="59"/>
      <c r="D362" s="64"/>
      <c r="E362" s="56"/>
      <c r="F362" s="57"/>
      <c r="G362" s="57"/>
    </row>
    <row r="363" spans="1:7">
      <c r="A363" s="68"/>
      <c r="B363" s="59"/>
      <c r="C363" s="184"/>
      <c r="D363" s="39"/>
      <c r="E363" s="56"/>
      <c r="F363" s="57"/>
      <c r="G363" s="57"/>
    </row>
    <row r="364" spans="1:7">
      <c r="B364" s="59"/>
      <c r="C364" s="55"/>
      <c r="D364" s="39"/>
      <c r="E364" s="56"/>
      <c r="F364" s="57"/>
      <c r="G364" s="57"/>
    </row>
    <row r="365" spans="1:7">
      <c r="A365" s="68"/>
      <c r="C365" s="59"/>
      <c r="D365" s="39"/>
      <c r="F365" s="57"/>
      <c r="G365" s="72"/>
    </row>
    <row r="366" spans="1:7">
      <c r="A366" s="68"/>
      <c r="B366" s="59"/>
      <c r="C366" s="59"/>
      <c r="D366" s="39"/>
      <c r="F366" s="57"/>
      <c r="G366" s="65"/>
    </row>
    <row r="367" spans="1:7">
      <c r="A367" s="68"/>
      <c r="B367" s="59"/>
      <c r="C367" s="55"/>
      <c r="D367" s="39"/>
      <c r="F367" s="57"/>
      <c r="G367" s="72"/>
    </row>
    <row r="368" spans="1:7">
      <c r="A368" s="68"/>
      <c r="B368" s="59"/>
      <c r="C368" s="59"/>
      <c r="D368" s="39"/>
      <c r="E368" s="56"/>
      <c r="F368" s="57"/>
      <c r="G368" s="57"/>
    </row>
    <row r="369" spans="1:7">
      <c r="A369" s="68"/>
      <c r="B369" s="59"/>
      <c r="C369" s="184"/>
      <c r="D369" s="39"/>
      <c r="E369" s="56"/>
      <c r="F369" s="57"/>
      <c r="G369" s="57"/>
    </row>
    <row r="370" spans="1:7">
      <c r="B370" s="39"/>
      <c r="C370" s="8"/>
      <c r="D370" s="39"/>
      <c r="E370" s="56"/>
      <c r="F370" s="57"/>
      <c r="G370" s="57"/>
    </row>
    <row r="371" spans="1:7">
      <c r="A371" s="76"/>
      <c r="B371" s="59"/>
      <c r="C371" s="8"/>
      <c r="D371" s="64"/>
      <c r="F371" s="65"/>
      <c r="G371" s="67"/>
    </row>
    <row r="372" spans="1:7">
      <c r="A372" s="76"/>
      <c r="C372" s="8"/>
      <c r="D372" s="64"/>
      <c r="F372" s="65"/>
      <c r="G372" s="67"/>
    </row>
    <row r="373" spans="1:7">
      <c r="F373"/>
    </row>
    <row r="374" spans="1:7">
      <c r="A374" s="68"/>
      <c r="B374" s="59"/>
      <c r="C374" s="184"/>
      <c r="D374" s="39"/>
      <c r="E374" s="56"/>
      <c r="F374" s="57"/>
      <c r="G374" s="57"/>
    </row>
    <row r="375" spans="1:7">
      <c r="B375" s="39"/>
      <c r="C375" s="55"/>
      <c r="D375" s="39"/>
      <c r="E375" s="56"/>
      <c r="F375" s="57"/>
      <c r="G375" s="57"/>
    </row>
    <row r="376" spans="1:7">
      <c r="A376" s="76"/>
      <c r="B376" s="59"/>
      <c r="C376" s="9"/>
      <c r="D376" s="64"/>
      <c r="F376" s="65"/>
      <c r="G376" s="72"/>
    </row>
    <row r="377" spans="1:7">
      <c r="F377"/>
    </row>
    <row r="378" spans="1:7">
      <c r="F378"/>
    </row>
    <row r="379" spans="1:7">
      <c r="A379" s="161"/>
      <c r="B379" s="162"/>
      <c r="C379" s="163"/>
      <c r="D379" s="162"/>
      <c r="E379" s="164"/>
      <c r="F379" s="165"/>
      <c r="G379" s="166"/>
    </row>
    <row r="380" spans="1:7" ht="16">
      <c r="A380" s="71"/>
      <c r="B380" s="169"/>
      <c r="C380" s="8"/>
      <c r="D380" s="64"/>
      <c r="F380"/>
    </row>
    <row r="381" spans="1:7">
      <c r="A381" s="170"/>
      <c r="B381" s="171"/>
      <c r="C381" s="172"/>
      <c r="D381" s="188"/>
      <c r="E381" s="188"/>
      <c r="F381" s="188"/>
      <c r="G381" s="188"/>
    </row>
    <row r="382" spans="1:7">
      <c r="A382" s="71"/>
      <c r="B382" s="64"/>
      <c r="C382" s="59"/>
      <c r="F382"/>
    </row>
    <row r="383" spans="1:7">
      <c r="A383" s="71"/>
      <c r="B383" s="41"/>
      <c r="C383" s="184"/>
      <c r="F383"/>
    </row>
    <row r="384" spans="1:7">
      <c r="F384"/>
    </row>
    <row r="385" spans="1:7">
      <c r="A385" s="62"/>
      <c r="B385" s="59"/>
      <c r="C385" s="189"/>
      <c r="D385" s="39"/>
      <c r="E385" s="56"/>
      <c r="F385" s="57"/>
      <c r="G385" s="57"/>
    </row>
    <row r="386" spans="1:7">
      <c r="A386" s="62"/>
      <c r="B386" s="59"/>
      <c r="C386" s="55"/>
      <c r="D386" s="39"/>
      <c r="E386" s="56"/>
      <c r="F386" s="57"/>
      <c r="G386" s="57"/>
    </row>
    <row r="387" spans="1:7">
      <c r="A387" s="71"/>
      <c r="B387" s="59"/>
      <c r="C387" s="55"/>
      <c r="D387" s="39"/>
      <c r="E387" s="42"/>
      <c r="F387" s="190"/>
      <c r="G387" s="57"/>
    </row>
    <row r="388" spans="1:7">
      <c r="A388" s="71"/>
      <c r="B388" s="59"/>
      <c r="C388" s="55"/>
      <c r="D388" s="39"/>
      <c r="E388" s="42"/>
      <c r="F388" s="190"/>
      <c r="G388" s="57"/>
    </row>
    <row r="389" spans="1:7">
      <c r="A389" s="71"/>
      <c r="B389" s="59"/>
      <c r="C389" s="55"/>
      <c r="D389" s="39"/>
      <c r="E389" s="42"/>
      <c r="F389" s="190"/>
      <c r="G389" s="57"/>
    </row>
    <row r="390" spans="1:7">
      <c r="A390" s="71"/>
      <c r="B390" s="59"/>
      <c r="C390" s="55"/>
      <c r="D390" s="39"/>
      <c r="E390" s="42"/>
      <c r="F390" s="190"/>
      <c r="G390" s="57"/>
    </row>
    <row r="391" spans="1:7">
      <c r="A391" s="71"/>
      <c r="B391" s="59"/>
      <c r="C391" s="55"/>
      <c r="D391" s="39"/>
      <c r="E391" s="42"/>
      <c r="F391" s="190"/>
      <c r="G391" s="57"/>
    </row>
    <row r="392" spans="1:7">
      <c r="A392" s="71"/>
      <c r="B392" s="59"/>
      <c r="C392" s="55"/>
      <c r="D392" s="39"/>
      <c r="E392" s="42"/>
      <c r="F392" s="190"/>
      <c r="G392" s="57"/>
    </row>
    <row r="393" spans="1:7">
      <c r="A393" s="161"/>
      <c r="B393" s="162"/>
      <c r="C393" s="163"/>
      <c r="D393" s="162"/>
      <c r="E393" s="164"/>
      <c r="F393" s="165"/>
      <c r="G393" s="166"/>
    </row>
    <row r="394" spans="1:7">
      <c r="A394" s="161"/>
      <c r="B394" s="162"/>
      <c r="C394" s="163"/>
      <c r="D394" s="162"/>
      <c r="E394" s="164"/>
      <c r="F394" s="165"/>
      <c r="G394" s="166"/>
    </row>
    <row r="395" spans="1:7">
      <c r="A395" s="161"/>
      <c r="B395" s="162"/>
      <c r="C395" s="163"/>
      <c r="D395" s="162"/>
      <c r="E395" s="164"/>
      <c r="F395" s="165"/>
      <c r="G395" s="166"/>
    </row>
    <row r="396" spans="1:7">
      <c r="A396" s="71"/>
      <c r="B396" s="59"/>
      <c r="C396" s="55"/>
      <c r="D396" s="39"/>
      <c r="E396" s="42"/>
      <c r="F396" s="190"/>
      <c r="G396" s="57"/>
    </row>
    <row r="397" spans="1:7">
      <c r="A397" s="71"/>
      <c r="B397" s="59"/>
      <c r="C397" s="55"/>
      <c r="D397" s="39"/>
      <c r="E397" s="42"/>
      <c r="F397" s="190"/>
      <c r="G397" s="72"/>
    </row>
    <row r="398" spans="1:7">
      <c r="A398" s="71"/>
      <c r="B398" s="59"/>
      <c r="C398" s="55"/>
      <c r="D398" s="39"/>
      <c r="E398" s="42"/>
      <c r="F398" s="190"/>
      <c r="G398" s="72"/>
    </row>
    <row r="399" spans="1:7">
      <c r="A399" s="71"/>
      <c r="B399" s="59"/>
      <c r="C399" s="55"/>
      <c r="D399" s="39"/>
      <c r="E399" s="42"/>
      <c r="F399" s="190"/>
      <c r="G399" s="72"/>
    </row>
    <row r="400" spans="1:7">
      <c r="A400" s="71"/>
      <c r="B400" s="59"/>
      <c r="C400" s="55"/>
      <c r="D400" s="39"/>
      <c r="E400" s="42"/>
      <c r="F400" s="56"/>
      <c r="G400" s="72"/>
    </row>
    <row r="401" spans="1:7">
      <c r="A401" s="71"/>
      <c r="B401" s="59"/>
      <c r="C401" s="55"/>
      <c r="D401" s="39"/>
      <c r="E401" s="42"/>
      <c r="F401" s="56"/>
      <c r="G401" s="72"/>
    </row>
    <row r="402" spans="1:7">
      <c r="A402" s="71"/>
      <c r="B402" s="59"/>
      <c r="C402" s="55"/>
      <c r="D402" s="39"/>
      <c r="E402" s="56"/>
      <c r="F402" s="185"/>
      <c r="G402" s="72"/>
    </row>
    <row r="403" spans="1:7">
      <c r="A403" s="71"/>
      <c r="B403" s="59"/>
      <c r="C403" s="55"/>
      <c r="D403" s="64"/>
      <c r="E403" s="56"/>
      <c r="F403" s="185"/>
      <c r="G403" s="72"/>
    </row>
    <row r="404" spans="1:7">
      <c r="A404" s="71"/>
      <c r="B404" s="59"/>
      <c r="C404" s="55"/>
      <c r="D404" s="64"/>
      <c r="E404" s="56"/>
      <c r="F404" s="185"/>
      <c r="G404" s="72"/>
    </row>
    <row r="405" spans="1:7">
      <c r="A405" s="62"/>
      <c r="B405" s="84"/>
      <c r="C405" s="55"/>
      <c r="D405" s="39"/>
      <c r="E405" s="56"/>
      <c r="F405" s="57"/>
      <c r="G405" s="57"/>
    </row>
    <row r="406" spans="1:7">
      <c r="A406" s="71"/>
      <c r="B406" s="59"/>
      <c r="C406" s="55"/>
      <c r="D406" s="191"/>
      <c r="E406" s="67"/>
      <c r="F406" s="66"/>
      <c r="G406" s="65"/>
    </row>
    <row r="407" spans="1:7">
      <c r="A407" s="71"/>
      <c r="B407" s="59"/>
      <c r="C407" s="55"/>
      <c r="D407" s="191"/>
      <c r="E407" s="67"/>
      <c r="F407" s="66"/>
      <c r="G407" s="67"/>
    </row>
    <row r="408" spans="1:7">
      <c r="A408" s="71"/>
      <c r="B408" s="59"/>
      <c r="C408" s="59"/>
      <c r="D408" s="64"/>
      <c r="E408" s="67"/>
      <c r="F408" s="66"/>
      <c r="G408" s="67"/>
    </row>
    <row r="409" spans="1:7">
      <c r="A409" s="71"/>
      <c r="B409" s="59"/>
      <c r="C409" s="59"/>
      <c r="D409" s="64"/>
      <c r="E409" s="67"/>
      <c r="F409" s="66"/>
      <c r="G409" s="67"/>
    </row>
    <row r="410" spans="1:7">
      <c r="A410" s="71"/>
      <c r="B410" s="84"/>
      <c r="C410" s="55"/>
      <c r="D410" s="64"/>
      <c r="E410" s="67"/>
      <c r="F410" s="66"/>
      <c r="G410" s="67"/>
    </row>
    <row r="411" spans="1:7">
      <c r="A411" s="71"/>
      <c r="B411" s="59"/>
      <c r="C411" s="55"/>
      <c r="D411" s="64"/>
      <c r="E411" s="67"/>
      <c r="F411" s="66"/>
      <c r="G411" s="65"/>
    </row>
    <row r="412" spans="1:7">
      <c r="A412" s="71"/>
      <c r="B412" s="59"/>
      <c r="C412" s="55"/>
      <c r="D412" s="64"/>
      <c r="E412" s="67"/>
      <c r="F412" s="66"/>
      <c r="G412" s="67"/>
    </row>
    <row r="413" spans="1:7">
      <c r="A413" s="71"/>
      <c r="B413" s="59"/>
      <c r="C413" s="59"/>
      <c r="D413" s="39"/>
      <c r="E413" s="67"/>
      <c r="F413" s="66"/>
      <c r="G413" s="67"/>
    </row>
    <row r="414" spans="1:7" ht="16">
      <c r="A414" s="71"/>
      <c r="B414" s="59"/>
      <c r="C414" s="82"/>
      <c r="D414" s="4"/>
      <c r="E414" s="48"/>
      <c r="F414" s="14"/>
      <c r="G414" s="75"/>
    </row>
    <row r="415" spans="1:7" ht="16">
      <c r="A415" s="71"/>
      <c r="B415" s="59"/>
      <c r="C415" s="83"/>
      <c r="D415" s="4"/>
      <c r="E415" s="48"/>
      <c r="F415" s="14"/>
      <c r="G415" s="75"/>
    </row>
    <row r="416" spans="1:7" ht="16">
      <c r="A416" s="71"/>
      <c r="B416" s="59"/>
      <c r="C416" s="83"/>
      <c r="D416" s="64"/>
      <c r="E416" s="67"/>
      <c r="F416" s="66"/>
      <c r="G416" s="65"/>
    </row>
    <row r="417" spans="1:7">
      <c r="A417" s="71"/>
      <c r="B417" s="59"/>
      <c r="C417" s="8"/>
      <c r="D417" s="64"/>
      <c r="E417" s="67"/>
      <c r="F417" s="66"/>
      <c r="G417" s="67"/>
    </row>
    <row r="418" spans="1:7">
      <c r="A418" s="71"/>
      <c r="B418" s="59"/>
      <c r="C418" s="8"/>
      <c r="D418" s="64"/>
      <c r="E418" s="67"/>
      <c r="F418" s="66"/>
      <c r="G418" s="67"/>
    </row>
    <row r="419" spans="1:7">
      <c r="A419" s="161"/>
      <c r="B419" s="162"/>
      <c r="C419" s="163"/>
      <c r="D419" s="162"/>
      <c r="E419" s="164"/>
      <c r="F419" s="165"/>
      <c r="G419" s="166"/>
    </row>
    <row r="420" spans="1:7">
      <c r="A420" s="161"/>
      <c r="B420" s="162"/>
      <c r="C420" s="163"/>
      <c r="D420" s="162"/>
      <c r="E420" s="164"/>
      <c r="F420" s="165"/>
      <c r="G420" s="166"/>
    </row>
    <row r="421" spans="1:7">
      <c r="A421" s="161"/>
      <c r="B421" s="162"/>
      <c r="C421" s="163"/>
      <c r="D421" s="162"/>
      <c r="E421" s="164"/>
      <c r="F421" s="165"/>
      <c r="G421" s="166"/>
    </row>
    <row r="422" spans="1:7">
      <c r="A422" s="71"/>
      <c r="B422" s="59"/>
      <c r="C422" s="8"/>
      <c r="D422" s="64"/>
      <c r="E422" s="67"/>
      <c r="F422" s="66"/>
      <c r="G422" s="67"/>
    </row>
    <row r="423" spans="1:7">
      <c r="A423" s="71"/>
      <c r="B423" s="59"/>
      <c r="C423" s="184"/>
      <c r="D423" s="64"/>
      <c r="E423" s="67"/>
      <c r="F423" s="66"/>
      <c r="G423" s="67"/>
    </row>
    <row r="424" spans="1:7" ht="16">
      <c r="A424" s="71"/>
      <c r="B424" s="59"/>
      <c r="C424" s="83"/>
      <c r="D424" s="64"/>
      <c r="E424" s="67"/>
      <c r="F424" s="66"/>
      <c r="G424" s="67"/>
    </row>
    <row r="425" spans="1:7" ht="16">
      <c r="A425" s="71"/>
      <c r="B425" s="59"/>
      <c r="C425" s="83"/>
      <c r="D425" s="64"/>
      <c r="E425" s="67"/>
      <c r="F425" s="66"/>
      <c r="G425" s="67"/>
    </row>
    <row r="426" spans="1:7" ht="16">
      <c r="A426" s="71"/>
      <c r="B426" s="59"/>
      <c r="C426" s="83"/>
      <c r="D426" s="64"/>
      <c r="E426" s="67"/>
      <c r="F426" s="66"/>
      <c r="G426" s="67"/>
    </row>
    <row r="427" spans="1:7">
      <c r="A427" s="71"/>
      <c r="B427" s="59"/>
      <c r="C427" s="59"/>
      <c r="D427" s="64"/>
      <c r="E427" s="67"/>
      <c r="F427" s="66"/>
      <c r="G427" s="67"/>
    </row>
    <row r="428" spans="1:7">
      <c r="A428" s="62"/>
      <c r="B428" s="74"/>
      <c r="C428" s="59"/>
      <c r="D428" s="39"/>
      <c r="E428" s="56"/>
      <c r="F428" s="57"/>
      <c r="G428" s="57"/>
    </row>
    <row r="429" spans="1:7">
      <c r="A429" s="71"/>
      <c r="B429" s="59"/>
      <c r="C429" s="59"/>
      <c r="D429" s="74"/>
      <c r="E429" s="67"/>
      <c r="F429" s="66"/>
      <c r="G429" s="67"/>
    </row>
    <row r="430" spans="1:7">
      <c r="A430" s="71"/>
      <c r="B430" s="59"/>
      <c r="C430" s="59"/>
      <c r="D430" s="74"/>
      <c r="E430" s="67"/>
      <c r="F430" s="66"/>
      <c r="G430" s="67"/>
    </row>
    <row r="431" spans="1:7">
      <c r="A431" s="71"/>
      <c r="B431" s="59"/>
      <c r="C431" s="59"/>
      <c r="D431" s="74"/>
      <c r="E431" s="67"/>
      <c r="F431" s="66"/>
      <c r="G431" s="67"/>
    </row>
    <row r="432" spans="1:7">
      <c r="A432" s="71"/>
      <c r="B432" s="59"/>
      <c r="C432" s="59"/>
      <c r="D432" s="74"/>
      <c r="E432" s="67"/>
      <c r="F432" s="66"/>
      <c r="G432" s="67"/>
    </row>
    <row r="433" spans="1:7">
      <c r="A433" s="71"/>
      <c r="B433" s="59"/>
      <c r="C433" s="59"/>
      <c r="D433" s="74"/>
      <c r="E433" s="67"/>
      <c r="F433" s="66"/>
      <c r="G433" s="67"/>
    </row>
    <row r="434" spans="1:7">
      <c r="A434" s="71"/>
      <c r="B434" s="59"/>
      <c r="C434" s="59"/>
      <c r="D434" s="74"/>
      <c r="E434" s="67"/>
      <c r="F434" s="66"/>
      <c r="G434" s="67"/>
    </row>
    <row r="435" spans="1:7">
      <c r="A435" s="71"/>
      <c r="B435" s="59"/>
      <c r="C435" s="59"/>
      <c r="D435" s="74"/>
      <c r="E435" s="67"/>
      <c r="F435" s="66"/>
      <c r="G435" s="67"/>
    </row>
    <row r="436" spans="1:7">
      <c r="A436" s="76"/>
      <c r="B436" s="59"/>
      <c r="C436" s="184"/>
      <c r="D436" s="39"/>
      <c r="E436" s="56"/>
      <c r="F436" s="57"/>
      <c r="G436" s="57"/>
    </row>
    <row r="437" spans="1:7">
      <c r="A437" s="62"/>
      <c r="B437" s="59"/>
      <c r="C437" s="55"/>
      <c r="D437" s="39"/>
      <c r="E437" s="56"/>
      <c r="F437" s="57"/>
      <c r="G437" s="57"/>
    </row>
    <row r="438" spans="1:7">
      <c r="A438" s="76"/>
      <c r="B438" s="59"/>
      <c r="C438" s="8"/>
      <c r="D438" s="74"/>
      <c r="E438" s="67"/>
      <c r="F438" s="66"/>
      <c r="G438" s="65"/>
    </row>
    <row r="439" spans="1:7">
      <c r="A439" s="76"/>
      <c r="B439" s="59"/>
      <c r="C439" s="8"/>
      <c r="D439" s="74"/>
      <c r="E439" s="67"/>
      <c r="F439" s="66"/>
      <c r="G439" s="67"/>
    </row>
    <row r="440" spans="1:7">
      <c r="A440" s="76"/>
      <c r="B440" s="59"/>
      <c r="C440" s="8"/>
      <c r="D440" s="74"/>
      <c r="E440" s="67"/>
      <c r="F440" s="66"/>
      <c r="G440" s="67"/>
    </row>
    <row r="441" spans="1:7">
      <c r="A441" s="76"/>
      <c r="B441" s="59"/>
      <c r="C441" s="8"/>
      <c r="D441" s="74"/>
      <c r="E441" s="67"/>
      <c r="F441" s="66"/>
      <c r="G441" s="67"/>
    </row>
    <row r="442" spans="1:7">
      <c r="A442" s="76"/>
      <c r="B442" s="59"/>
      <c r="C442" s="8"/>
      <c r="D442" s="74"/>
      <c r="E442" s="67"/>
      <c r="F442" s="66"/>
      <c r="G442" s="67"/>
    </row>
    <row r="443" spans="1:7">
      <c r="A443" s="76"/>
      <c r="B443" s="59"/>
      <c r="C443" s="59"/>
      <c r="D443" s="39"/>
      <c r="E443" s="56"/>
      <c r="F443" s="57"/>
      <c r="G443" s="57"/>
    </row>
    <row r="444" spans="1:7">
      <c r="A444" s="62"/>
      <c r="B444" s="59"/>
      <c r="C444" s="55"/>
      <c r="D444" s="39"/>
      <c r="E444" s="56"/>
      <c r="F444" s="57"/>
      <c r="G444" s="57"/>
    </row>
    <row r="445" spans="1:7">
      <c r="A445" s="76"/>
      <c r="B445" s="59"/>
      <c r="C445" s="9"/>
      <c r="D445" s="44"/>
      <c r="E445" s="72"/>
      <c r="F445" s="73"/>
      <c r="G445" s="65"/>
    </row>
    <row r="446" spans="1:7">
      <c r="A446" s="76"/>
      <c r="B446" s="59"/>
      <c r="C446" s="9"/>
      <c r="D446" s="44"/>
      <c r="E446" s="72"/>
      <c r="F446" s="73"/>
      <c r="G446" s="67"/>
    </row>
    <row r="447" spans="1:7">
      <c r="A447" s="76"/>
      <c r="B447" s="59"/>
      <c r="C447" s="9"/>
      <c r="D447" s="44"/>
      <c r="E447" s="72"/>
      <c r="F447" s="73"/>
      <c r="G447" s="65"/>
    </row>
    <row r="448" spans="1:7">
      <c r="A448" s="76"/>
      <c r="B448" s="59"/>
      <c r="C448" s="9"/>
      <c r="D448" s="44"/>
      <c r="E448" s="72"/>
      <c r="F448" s="73"/>
      <c r="G448" s="67"/>
    </row>
    <row r="449" spans="1:7">
      <c r="A449" s="76"/>
      <c r="B449" s="59"/>
      <c r="C449" s="9"/>
      <c r="D449" s="44"/>
      <c r="E449" s="72"/>
      <c r="F449" s="73"/>
      <c r="G449" s="67"/>
    </row>
    <row r="450" spans="1:7">
      <c r="A450" s="76"/>
      <c r="B450" s="59"/>
      <c r="C450" s="9"/>
      <c r="D450" s="44"/>
      <c r="E450" s="72"/>
      <c r="F450" s="73"/>
      <c r="G450" s="67"/>
    </row>
    <row r="451" spans="1:7">
      <c r="A451" s="76"/>
      <c r="B451" s="59"/>
      <c r="C451" s="9"/>
      <c r="D451" s="44"/>
      <c r="E451" s="72"/>
      <c r="F451" s="73"/>
      <c r="G451" s="73"/>
    </row>
    <row r="452" spans="1:7">
      <c r="A452" s="71"/>
      <c r="B452" s="130"/>
      <c r="C452" s="184"/>
      <c r="D452" s="44"/>
      <c r="E452" s="72"/>
      <c r="F452" s="73"/>
      <c r="G452" s="73"/>
    </row>
    <row r="453" spans="1:7">
      <c r="A453" s="76"/>
      <c r="B453" s="59"/>
      <c r="C453" s="9"/>
      <c r="D453" s="44"/>
      <c r="E453" s="72"/>
      <c r="F453" s="73"/>
      <c r="G453" s="73"/>
    </row>
    <row r="454" spans="1:7">
      <c r="A454" s="76"/>
      <c r="B454" s="59"/>
      <c r="C454" s="55"/>
      <c r="D454" s="39"/>
      <c r="E454" s="56"/>
      <c r="F454" s="57"/>
      <c r="G454" s="57"/>
    </row>
    <row r="455" spans="1:7">
      <c r="A455" s="62"/>
      <c r="B455" s="59"/>
      <c r="C455" s="55"/>
      <c r="D455" s="39"/>
      <c r="E455" s="56"/>
      <c r="F455" s="57"/>
      <c r="G455" s="57"/>
    </row>
    <row r="456" spans="1:7">
      <c r="A456" s="71"/>
      <c r="B456" s="59"/>
      <c r="C456" s="59"/>
      <c r="D456" s="64"/>
      <c r="E456" s="67"/>
      <c r="F456" s="66"/>
      <c r="G456" s="65"/>
    </row>
    <row r="457" spans="1:7">
      <c r="A457" s="71"/>
      <c r="B457" s="59"/>
      <c r="C457" s="59"/>
      <c r="D457" s="64"/>
      <c r="E457" s="67"/>
      <c r="F457" s="66"/>
      <c r="G457" s="65"/>
    </row>
    <row r="458" spans="1:7">
      <c r="A458" s="68"/>
      <c r="B458" s="59"/>
      <c r="C458" s="59"/>
      <c r="D458" s="64"/>
      <c r="E458" s="67"/>
      <c r="F458" s="66"/>
      <c r="G458" s="66"/>
    </row>
    <row r="459" spans="1:7">
      <c r="A459" s="62"/>
      <c r="B459" s="59"/>
      <c r="C459" s="59"/>
      <c r="D459" s="39"/>
      <c r="E459" s="56"/>
      <c r="F459" s="57"/>
      <c r="G459" s="57"/>
    </row>
    <row r="460" spans="1:7">
      <c r="A460" s="62"/>
      <c r="B460" s="55"/>
      <c r="C460" s="55"/>
      <c r="D460" s="39"/>
      <c r="E460" s="56"/>
      <c r="F460" s="57"/>
      <c r="G460" s="57"/>
    </row>
    <row r="461" spans="1:7">
      <c r="A461" s="71"/>
      <c r="B461" s="59"/>
      <c r="C461" s="59"/>
      <c r="D461" s="64"/>
      <c r="E461" s="67"/>
      <c r="F461" s="66"/>
      <c r="G461" s="65"/>
    </row>
    <row r="462" spans="1:7">
      <c r="A462" s="71"/>
      <c r="B462" s="59"/>
      <c r="C462" s="59"/>
      <c r="D462" s="64"/>
      <c r="E462" s="67"/>
      <c r="F462" s="66"/>
      <c r="G462" s="65"/>
    </row>
    <row r="463" spans="1:7">
      <c r="A463" s="71"/>
      <c r="B463" s="59"/>
      <c r="C463" s="59"/>
      <c r="D463" s="39"/>
      <c r="E463" s="56"/>
      <c r="F463" s="57"/>
      <c r="G463" s="187"/>
    </row>
    <row r="464" spans="1:7">
      <c r="A464" s="71"/>
      <c r="B464" s="55"/>
      <c r="C464" s="55"/>
      <c r="D464" s="39"/>
      <c r="E464" s="56"/>
      <c r="F464" s="57"/>
      <c r="G464" s="187"/>
    </row>
    <row r="465" spans="1:7">
      <c r="A465" s="71"/>
      <c r="B465" s="55"/>
      <c r="C465" s="55"/>
      <c r="D465" s="39"/>
      <c r="E465" s="56"/>
      <c r="F465" s="57"/>
      <c r="G465" s="187"/>
    </row>
    <row r="466" spans="1:7">
      <c r="A466" s="161"/>
      <c r="B466" s="162"/>
      <c r="C466" s="163"/>
      <c r="D466" s="162"/>
      <c r="E466" s="164"/>
      <c r="F466" s="165"/>
      <c r="G466" s="166"/>
    </row>
    <row r="467" spans="1:7">
      <c r="A467" s="161"/>
      <c r="B467" s="162"/>
      <c r="C467" s="163"/>
      <c r="D467" s="162"/>
      <c r="E467" s="164"/>
      <c r="F467" s="165"/>
      <c r="G467" s="166"/>
    </row>
    <row r="468" spans="1:7">
      <c r="A468" s="161"/>
      <c r="B468" s="162"/>
      <c r="C468" s="163"/>
      <c r="D468" s="162"/>
      <c r="E468" s="164"/>
      <c r="F468" s="165"/>
      <c r="G468" s="166"/>
    </row>
    <row r="469" spans="1:7">
      <c r="A469" s="76"/>
      <c r="B469" s="59"/>
      <c r="C469" s="61"/>
      <c r="D469" s="39"/>
      <c r="E469" s="56"/>
      <c r="F469" s="57"/>
      <c r="G469" s="57"/>
    </row>
    <row r="470" spans="1:7">
      <c r="A470" s="71"/>
      <c r="B470" s="8"/>
      <c r="C470" s="184"/>
      <c r="D470" s="39"/>
      <c r="E470" s="56"/>
      <c r="F470" s="57"/>
      <c r="G470" s="57"/>
    </row>
    <row r="471" spans="1:7">
      <c r="A471" s="62"/>
      <c r="B471" s="59"/>
      <c r="C471" s="55"/>
      <c r="D471" s="39"/>
      <c r="E471" s="56"/>
      <c r="F471" s="57"/>
      <c r="G471" s="57"/>
    </row>
    <row r="472" spans="1:7">
      <c r="A472" s="62"/>
      <c r="B472" s="84"/>
      <c r="C472" s="59"/>
      <c r="D472" s="39"/>
      <c r="E472" s="56"/>
      <c r="F472" s="57"/>
      <c r="G472" s="57"/>
    </row>
    <row r="473" spans="1:7">
      <c r="A473" s="76"/>
      <c r="B473" s="59"/>
      <c r="C473" s="55"/>
      <c r="D473" s="46"/>
      <c r="E473" s="72"/>
      <c r="F473" s="35"/>
      <c r="G473" s="65"/>
    </row>
    <row r="474" spans="1:7">
      <c r="A474" s="76"/>
      <c r="B474" s="59"/>
      <c r="C474" s="55"/>
      <c r="D474" s="46"/>
      <c r="E474" s="72"/>
      <c r="F474" s="35"/>
      <c r="G474" s="65"/>
    </row>
    <row r="475" spans="1:7">
      <c r="A475" s="76"/>
      <c r="B475" s="59"/>
      <c r="C475" s="55"/>
      <c r="D475" s="46"/>
      <c r="E475" s="72"/>
      <c r="F475" s="35"/>
      <c r="G475" s="65"/>
    </row>
    <row r="476" spans="1:7">
      <c r="A476" s="76"/>
      <c r="B476" s="59"/>
      <c r="C476" s="55"/>
      <c r="D476" s="46"/>
      <c r="E476" s="72"/>
      <c r="F476" s="35"/>
      <c r="G476" s="65"/>
    </row>
    <row r="477" spans="1:7">
      <c r="A477" s="76"/>
      <c r="B477" s="59"/>
      <c r="C477" s="55"/>
      <c r="D477" s="46"/>
      <c r="E477" s="72"/>
      <c r="F477" s="35"/>
      <c r="G477" s="65"/>
    </row>
    <row r="478" spans="1:7">
      <c r="A478" s="76"/>
      <c r="B478" s="59"/>
      <c r="C478" s="55"/>
      <c r="D478" s="46"/>
      <c r="E478" s="72"/>
      <c r="F478" s="35"/>
      <c r="G478" s="65"/>
    </row>
    <row r="479" spans="1:7">
      <c r="A479" s="76"/>
      <c r="B479" s="59"/>
      <c r="C479" s="55"/>
      <c r="D479" s="46"/>
      <c r="E479" s="72"/>
      <c r="F479" s="35"/>
      <c r="G479" s="65"/>
    </row>
    <row r="480" spans="1:7">
      <c r="A480" s="76"/>
      <c r="B480" s="59"/>
      <c r="C480" s="55"/>
      <c r="D480" s="46"/>
      <c r="E480" s="72"/>
      <c r="F480" s="35"/>
      <c r="G480" s="65"/>
    </row>
    <row r="481" spans="1:7">
      <c r="A481" s="76"/>
      <c r="B481" s="59"/>
      <c r="C481" s="55"/>
      <c r="D481" s="46"/>
      <c r="E481" s="72"/>
      <c r="F481" s="35"/>
      <c r="G481" s="65"/>
    </row>
    <row r="482" spans="1:7">
      <c r="A482" s="76"/>
      <c r="B482" s="59"/>
      <c r="C482" s="55"/>
      <c r="D482" s="46"/>
      <c r="E482" s="72"/>
      <c r="F482" s="35"/>
      <c r="G482" s="65"/>
    </row>
    <row r="483" spans="1:7">
      <c r="A483" s="76"/>
      <c r="B483" s="59"/>
      <c r="C483" s="55"/>
      <c r="D483" s="46"/>
      <c r="E483" s="72"/>
      <c r="F483" s="35"/>
      <c r="G483" s="65"/>
    </row>
    <row r="484" spans="1:7">
      <c r="A484" s="76"/>
      <c r="B484" s="59"/>
      <c r="C484" s="9"/>
      <c r="D484" s="85"/>
      <c r="E484" s="69"/>
      <c r="F484" s="70"/>
      <c r="G484" s="65"/>
    </row>
    <row r="485" spans="1:7">
      <c r="A485" s="76"/>
      <c r="B485" s="59"/>
      <c r="C485" s="9"/>
      <c r="D485" s="85"/>
      <c r="E485" s="69"/>
      <c r="F485" s="70"/>
      <c r="G485" s="65"/>
    </row>
    <row r="486" spans="1:7">
      <c r="A486" s="76"/>
      <c r="B486" s="59"/>
      <c r="C486" s="9"/>
      <c r="D486" s="85"/>
      <c r="E486" s="69"/>
      <c r="F486" s="70"/>
      <c r="G486" s="65"/>
    </row>
    <row r="487" spans="1:7">
      <c r="A487" s="161"/>
      <c r="B487" s="162"/>
      <c r="C487" s="163"/>
      <c r="D487" s="162"/>
      <c r="E487" s="164"/>
      <c r="F487" s="165"/>
      <c r="G487" s="166"/>
    </row>
    <row r="488" spans="1:7">
      <c r="A488" s="161"/>
      <c r="B488" s="162"/>
      <c r="C488" s="163"/>
      <c r="D488" s="162"/>
      <c r="E488" s="164"/>
      <c r="F488" s="165"/>
      <c r="G488" s="166"/>
    </row>
    <row r="489" spans="1:7">
      <c r="A489" s="161"/>
      <c r="B489" s="162"/>
      <c r="C489" s="163"/>
      <c r="D489" s="162"/>
      <c r="E489" s="164"/>
      <c r="F489" s="165"/>
      <c r="G489" s="166"/>
    </row>
    <row r="490" spans="1:7">
      <c r="A490" s="76"/>
      <c r="B490" s="59"/>
      <c r="C490" s="9"/>
      <c r="D490" s="85"/>
      <c r="E490" s="69"/>
      <c r="F490" s="70"/>
      <c r="G490" s="65"/>
    </row>
    <row r="491" spans="1:7">
      <c r="A491" s="76"/>
      <c r="B491" s="8"/>
      <c r="C491" s="9"/>
      <c r="D491" s="85"/>
      <c r="E491" s="69"/>
      <c r="F491" s="70"/>
      <c r="G491" s="65"/>
    </row>
    <row r="492" spans="1:7">
      <c r="A492" s="62"/>
      <c r="B492" s="8"/>
      <c r="C492" s="59"/>
      <c r="D492" s="39"/>
      <c r="E492" s="56"/>
      <c r="F492" s="57"/>
      <c r="G492" s="57"/>
    </row>
    <row r="493" spans="1:7">
      <c r="A493" s="62"/>
      <c r="B493" s="59"/>
      <c r="C493" s="59"/>
      <c r="D493" s="39"/>
      <c r="E493" s="56"/>
      <c r="F493" s="57"/>
      <c r="G493" s="57"/>
    </row>
    <row r="494" spans="1:7">
      <c r="A494" s="76"/>
      <c r="B494" s="59"/>
      <c r="C494" s="59"/>
      <c r="D494" s="39"/>
      <c r="E494" s="69"/>
      <c r="F494" s="185"/>
      <c r="G494" s="70"/>
    </row>
    <row r="495" spans="1:7">
      <c r="A495" s="76"/>
      <c r="B495" s="59"/>
      <c r="C495" s="59"/>
      <c r="D495" s="39"/>
      <c r="E495" s="69"/>
      <c r="F495" s="185"/>
      <c r="G495" s="70"/>
    </row>
    <row r="496" spans="1:7">
      <c r="A496" s="76"/>
      <c r="B496" s="59"/>
      <c r="C496" s="59"/>
      <c r="D496" s="39"/>
      <c r="E496" s="69"/>
      <c r="F496" s="185"/>
      <c r="G496" s="70"/>
    </row>
    <row r="497" spans="1:7">
      <c r="A497" s="62"/>
      <c r="B497" s="59"/>
      <c r="C497" s="55"/>
      <c r="D497" s="46"/>
      <c r="E497" s="56"/>
      <c r="F497" s="57"/>
      <c r="G497" s="57"/>
    </row>
    <row r="498" spans="1:7">
      <c r="A498" s="76"/>
      <c r="B498" s="59"/>
      <c r="C498" s="59"/>
      <c r="D498" s="46"/>
      <c r="E498" s="69"/>
      <c r="F498" s="70"/>
      <c r="G498" s="65"/>
    </row>
    <row r="499" spans="1:7">
      <c r="A499" s="76"/>
      <c r="B499" s="74"/>
      <c r="C499" s="8"/>
      <c r="D499" s="46"/>
      <c r="E499" s="69"/>
      <c r="F499" s="70"/>
      <c r="G499" s="65"/>
    </row>
    <row r="500" spans="1:7" ht="16">
      <c r="A500" s="76"/>
      <c r="B500" s="4"/>
      <c r="C500" s="9"/>
      <c r="D500" s="85"/>
      <c r="E500" s="69"/>
      <c r="F500" s="70"/>
      <c r="G500" s="65"/>
    </row>
    <row r="501" spans="1:7" ht="16">
      <c r="A501" s="76"/>
      <c r="B501" s="4"/>
      <c r="C501" s="9"/>
      <c r="D501" s="85"/>
      <c r="E501" s="69"/>
      <c r="F501" s="70"/>
      <c r="G501" s="69"/>
    </row>
    <row r="502" spans="1:7">
      <c r="A502" s="161"/>
      <c r="B502" s="162"/>
      <c r="C502" s="163"/>
      <c r="D502" s="162"/>
      <c r="E502" s="164"/>
      <c r="F502" s="165"/>
      <c r="G502" s="166"/>
    </row>
    <row r="503" spans="1:7">
      <c r="A503" s="47"/>
      <c r="B503" s="50"/>
      <c r="C503" s="51"/>
      <c r="D503" s="50"/>
      <c r="E503" s="52"/>
      <c r="F503" s="14"/>
      <c r="G503" s="49"/>
    </row>
    <row r="504" spans="1:7">
      <c r="A504" s="170"/>
      <c r="B504" s="171"/>
      <c r="C504" s="172"/>
      <c r="D504" s="188"/>
      <c r="E504" s="188"/>
      <c r="F504" s="188"/>
      <c r="G504" s="188"/>
    </row>
    <row r="505" spans="1:7">
      <c r="A505" s="71"/>
      <c r="B505" s="64"/>
      <c r="C505" s="59"/>
      <c r="F505"/>
    </row>
    <row r="506" spans="1:7">
      <c r="A506" s="71"/>
      <c r="B506" s="41"/>
      <c r="C506" s="184"/>
      <c r="F506"/>
    </row>
    <row r="507" spans="1:7">
      <c r="A507" s="38"/>
      <c r="C507" s="8"/>
      <c r="D507" s="85"/>
      <c r="E507" s="69"/>
      <c r="F507" s="70"/>
      <c r="G507" s="65"/>
    </row>
    <row r="508" spans="1:7">
      <c r="A508" s="38"/>
      <c r="C508" s="192"/>
      <c r="D508" s="85"/>
      <c r="E508" s="69"/>
      <c r="F508" s="69"/>
      <c r="G508" s="69"/>
    </row>
    <row r="509" spans="1:7">
      <c r="A509" s="63"/>
      <c r="B509" s="34"/>
      <c r="C509" s="184"/>
      <c r="F509"/>
    </row>
    <row r="510" spans="1:7">
      <c r="A510" s="45"/>
      <c r="B510" s="34"/>
      <c r="C510" s="8"/>
      <c r="F510"/>
    </row>
    <row r="511" spans="1:7">
      <c r="F511"/>
    </row>
    <row r="512" spans="1:7">
      <c r="A512" s="63"/>
      <c r="B512" s="34"/>
      <c r="C512" s="8"/>
      <c r="D512" s="85"/>
      <c r="E512" s="69"/>
      <c r="F512" s="70"/>
      <c r="G512" s="65"/>
    </row>
    <row r="513" spans="1:7">
      <c r="F513"/>
    </row>
    <row r="514" spans="1:7">
      <c r="A514" s="34"/>
      <c r="B514" s="34"/>
      <c r="C514" s="8"/>
      <c r="F514"/>
    </row>
    <row r="515" spans="1:7">
      <c r="F515"/>
    </row>
    <row r="516" spans="1:7">
      <c r="A516" s="63"/>
      <c r="B516" s="34"/>
      <c r="C516" s="8"/>
      <c r="D516" s="85"/>
      <c r="E516" s="69"/>
      <c r="F516" s="70"/>
      <c r="G516" s="65"/>
    </row>
    <row r="517" spans="1:7">
      <c r="A517" s="63"/>
      <c r="C517" s="8"/>
      <c r="D517" s="85"/>
      <c r="E517" s="69"/>
      <c r="F517" s="70"/>
      <c r="G517" s="65"/>
    </row>
    <row r="518" spans="1:7">
      <c r="F518"/>
    </row>
    <row r="519" spans="1:7">
      <c r="A519" s="53"/>
      <c r="B519" s="34"/>
      <c r="C519" s="184"/>
      <c r="F519"/>
    </row>
    <row r="520" spans="1:7">
      <c r="F520"/>
    </row>
    <row r="521" spans="1:7">
      <c r="A521" s="34"/>
      <c r="B521" s="34"/>
      <c r="C521" s="8"/>
      <c r="F521"/>
    </row>
    <row r="522" spans="1:7">
      <c r="A522" s="53"/>
      <c r="B522" s="34"/>
      <c r="C522" s="8"/>
      <c r="D522" s="85"/>
      <c r="E522" s="69"/>
      <c r="F522" s="70"/>
      <c r="G522" s="65"/>
    </row>
    <row r="523" spans="1:7">
      <c r="F523"/>
    </row>
    <row r="524" spans="1:7">
      <c r="A524" s="34"/>
      <c r="B524" s="34"/>
      <c r="C524" s="8"/>
      <c r="F524"/>
    </row>
    <row r="525" spans="1:7">
      <c r="A525" s="53"/>
      <c r="B525" s="34"/>
      <c r="C525" s="8"/>
      <c r="D525" s="85"/>
      <c r="E525" s="69"/>
      <c r="F525" s="70"/>
      <c r="G525" s="65"/>
    </row>
    <row r="526" spans="1:7">
      <c r="A526" s="53"/>
      <c r="B526" s="34"/>
      <c r="C526" s="8"/>
      <c r="D526" s="85"/>
      <c r="E526" s="69"/>
      <c r="F526" s="70"/>
      <c r="G526" s="69"/>
    </row>
    <row r="527" spans="1:7">
      <c r="B527" s="34"/>
      <c r="C527" s="8"/>
      <c r="D527" s="85"/>
      <c r="E527" s="69"/>
      <c r="F527" s="70"/>
      <c r="G527" s="69"/>
    </row>
    <row r="528" spans="1:7">
      <c r="A528" s="53"/>
      <c r="B528" s="34"/>
      <c r="C528" s="8"/>
      <c r="D528" s="85"/>
      <c r="E528" s="69"/>
      <c r="F528" s="70"/>
      <c r="G528" s="65"/>
    </row>
    <row r="529" spans="1:7">
      <c r="A529" s="34"/>
      <c r="B529" s="34"/>
      <c r="C529" s="8"/>
      <c r="D529" s="85"/>
      <c r="E529" s="69"/>
      <c r="F529" s="70"/>
      <c r="G529" s="69"/>
    </row>
    <row r="530" spans="1:7">
      <c r="A530" s="34"/>
      <c r="B530" s="34"/>
      <c r="C530" s="8"/>
      <c r="D530" s="85"/>
      <c r="E530" s="69"/>
      <c r="F530" s="70"/>
      <c r="G530" s="69"/>
    </row>
    <row r="531" spans="1:7">
      <c r="A531" s="53"/>
      <c r="B531" s="34"/>
      <c r="C531" s="8"/>
      <c r="D531" s="85"/>
      <c r="E531" s="69"/>
      <c r="F531" s="70"/>
      <c r="G531" s="65"/>
    </row>
    <row r="532" spans="1:7">
      <c r="D532" s="85"/>
      <c r="E532" s="69"/>
      <c r="F532" s="70"/>
      <c r="G532" s="69"/>
    </row>
    <row r="533" spans="1:7">
      <c r="A533" s="34"/>
      <c r="B533" s="34"/>
      <c r="C533" s="8"/>
      <c r="D533" s="85"/>
      <c r="E533" s="69"/>
      <c r="F533" s="70"/>
      <c r="G533" s="69"/>
    </row>
    <row r="534" spans="1:7">
      <c r="A534" s="53"/>
      <c r="B534" s="34"/>
      <c r="C534" s="8"/>
      <c r="D534" s="85"/>
      <c r="E534" s="69"/>
      <c r="F534" s="70"/>
      <c r="G534" s="65"/>
    </row>
    <row r="535" spans="1:7">
      <c r="F535"/>
    </row>
    <row r="536" spans="1:7">
      <c r="A536" s="34"/>
      <c r="B536" s="34"/>
      <c r="C536" s="8"/>
      <c r="F536"/>
    </row>
    <row r="537" spans="1:7">
      <c r="F537"/>
    </row>
    <row r="538" spans="1:7">
      <c r="A538" s="53"/>
      <c r="B538" s="34"/>
      <c r="C538" s="8"/>
      <c r="D538" s="85"/>
      <c r="E538" s="69"/>
      <c r="F538" s="70"/>
      <c r="G538" s="65"/>
    </row>
    <row r="539" spans="1:7">
      <c r="D539" s="85"/>
      <c r="E539" s="69"/>
      <c r="F539" s="70"/>
      <c r="G539" s="69"/>
    </row>
    <row r="540" spans="1:7">
      <c r="A540" s="34"/>
      <c r="B540" s="34"/>
      <c r="C540" s="8"/>
      <c r="D540" s="85"/>
      <c r="E540" s="69"/>
      <c r="F540" s="70"/>
      <c r="G540" s="69"/>
    </row>
    <row r="541" spans="1:7">
      <c r="D541" s="85"/>
      <c r="E541" s="69"/>
      <c r="F541" s="70"/>
      <c r="G541" s="69"/>
    </row>
    <row r="542" spans="1:7">
      <c r="A542" s="53"/>
      <c r="B542" s="34"/>
      <c r="C542" s="8"/>
      <c r="D542" s="85"/>
      <c r="E542" s="69"/>
      <c r="F542" s="70"/>
      <c r="G542" s="65"/>
    </row>
    <row r="543" spans="1:7">
      <c r="A543" s="63"/>
      <c r="B543" s="34"/>
      <c r="C543" s="8"/>
      <c r="D543" s="85"/>
      <c r="E543" s="69"/>
      <c r="F543" s="70"/>
      <c r="G543" s="65"/>
    </row>
    <row r="544" spans="1:7">
      <c r="A544" s="63"/>
      <c r="B544" s="34"/>
      <c r="C544" s="8"/>
      <c r="D544" s="85"/>
      <c r="E544" s="69"/>
      <c r="F544" s="70"/>
      <c r="G544" s="69"/>
    </row>
    <row r="545" spans="1:7">
      <c r="A545" s="161"/>
      <c r="B545" s="162"/>
      <c r="C545" s="163"/>
      <c r="D545" s="162"/>
      <c r="E545" s="164"/>
      <c r="F545" s="165"/>
      <c r="G545" s="166"/>
    </row>
    <row r="546" spans="1:7">
      <c r="A546" s="161"/>
      <c r="B546" s="162"/>
      <c r="C546" s="163"/>
      <c r="D546" s="162"/>
      <c r="E546" s="164"/>
      <c r="F546" s="165"/>
      <c r="G546" s="166"/>
    </row>
    <row r="547" spans="1:7">
      <c r="A547" s="161"/>
      <c r="B547" s="162"/>
      <c r="C547" s="163"/>
      <c r="D547" s="162"/>
      <c r="E547" s="164"/>
      <c r="F547" s="165"/>
      <c r="G547" s="166"/>
    </row>
    <row r="548" spans="1:7">
      <c r="D548" s="85"/>
      <c r="E548" s="69"/>
      <c r="F548" s="70"/>
      <c r="G548" s="69"/>
    </row>
    <row r="549" spans="1:7">
      <c r="A549" s="53"/>
      <c r="B549" s="34"/>
      <c r="C549" s="183"/>
      <c r="D549" s="85"/>
      <c r="E549" s="69"/>
      <c r="F549" s="70"/>
      <c r="G549" s="69"/>
    </row>
    <row r="550" spans="1:7">
      <c r="D550" s="85"/>
      <c r="E550" s="69"/>
      <c r="F550" s="70"/>
      <c r="G550" s="69"/>
    </row>
    <row r="551" spans="1:7">
      <c r="A551" s="53"/>
      <c r="B551" s="34"/>
      <c r="C551" s="8"/>
      <c r="D551" s="85"/>
      <c r="E551" s="69"/>
      <c r="F551" s="70"/>
      <c r="G551" s="65"/>
    </row>
    <row r="552" spans="1:7">
      <c r="A552" s="53"/>
      <c r="B552" s="34"/>
      <c r="C552" s="8"/>
      <c r="D552" s="85"/>
      <c r="E552" s="69"/>
      <c r="F552" s="70"/>
      <c r="G552" s="65"/>
    </row>
    <row r="553" spans="1:7">
      <c r="D553" s="85"/>
      <c r="E553" s="69"/>
      <c r="F553" s="70"/>
      <c r="G553" s="69"/>
    </row>
    <row r="554" spans="1:7">
      <c r="A554" s="53"/>
      <c r="B554" s="34"/>
      <c r="C554" s="184"/>
      <c r="D554" s="85"/>
      <c r="E554" s="69"/>
      <c r="F554" s="70"/>
      <c r="G554" s="69"/>
    </row>
    <row r="555" spans="1:7">
      <c r="A555" s="53"/>
      <c r="B555" s="34"/>
      <c r="C555" s="8"/>
      <c r="D555" s="85"/>
      <c r="E555" s="69"/>
      <c r="F555" s="70"/>
      <c r="G555" s="65"/>
    </row>
    <row r="556" spans="1:7">
      <c r="A556" s="53"/>
      <c r="B556" s="34"/>
      <c r="C556" s="8"/>
      <c r="D556" s="85"/>
      <c r="E556" s="69"/>
      <c r="F556" s="70"/>
      <c r="G556" s="65"/>
    </row>
    <row r="557" spans="1:7">
      <c r="A557" s="53"/>
      <c r="B557" s="34"/>
      <c r="C557" s="8"/>
      <c r="D557" s="85"/>
      <c r="E557" s="69"/>
      <c r="F557" s="70"/>
      <c r="G557" s="65"/>
    </row>
    <row r="558" spans="1:7">
      <c r="A558" s="53"/>
      <c r="B558" s="34"/>
      <c r="C558" s="8"/>
      <c r="D558" s="85"/>
      <c r="E558" s="69"/>
      <c r="F558" s="70"/>
      <c r="G558" s="65"/>
    </row>
    <row r="559" spans="1:7">
      <c r="A559" s="53"/>
      <c r="B559" s="34"/>
      <c r="C559" s="8"/>
      <c r="D559" s="85"/>
      <c r="E559" s="69"/>
      <c r="F559" s="70"/>
      <c r="G559" s="65"/>
    </row>
    <row r="560" spans="1:7">
      <c r="D560" s="85"/>
      <c r="E560" s="69"/>
      <c r="F560" s="70"/>
      <c r="G560" s="69"/>
    </row>
    <row r="561" spans="1:9">
      <c r="A561" s="53"/>
      <c r="B561" s="34"/>
      <c r="C561" s="184"/>
      <c r="D561" s="85"/>
      <c r="E561" s="69"/>
      <c r="F561" s="70"/>
      <c r="G561" s="69"/>
    </row>
    <row r="562" spans="1:9">
      <c r="D562" s="85"/>
      <c r="E562" s="69"/>
      <c r="F562" s="70"/>
      <c r="G562" s="69"/>
    </row>
    <row r="563" spans="1:9">
      <c r="A563" s="34"/>
      <c r="B563" s="34"/>
      <c r="C563" s="8"/>
      <c r="D563" s="85"/>
      <c r="E563" s="69"/>
      <c r="F563" s="70"/>
      <c r="G563" s="69"/>
    </row>
    <row r="564" spans="1:9">
      <c r="A564" s="53"/>
      <c r="B564" s="34"/>
      <c r="C564" s="8"/>
      <c r="D564" s="85"/>
      <c r="E564" s="69"/>
      <c r="F564" s="70"/>
      <c r="G564" s="65"/>
    </row>
    <row r="565" spans="1:9">
      <c r="F565"/>
    </row>
    <row r="566" spans="1:9">
      <c r="A566" s="53"/>
      <c r="B566" s="34"/>
      <c r="C566" s="196"/>
      <c r="F566"/>
    </row>
    <row r="567" spans="1:9">
      <c r="F567"/>
    </row>
    <row r="568" spans="1:9">
      <c r="A568" s="34"/>
      <c r="B568" s="34"/>
      <c r="C568" s="8"/>
      <c r="F568"/>
    </row>
    <row r="569" spans="1:9">
      <c r="A569" s="34"/>
      <c r="B569" s="34"/>
      <c r="C569" s="8"/>
      <c r="F569"/>
    </row>
    <row r="570" spans="1:9">
      <c r="A570" s="63"/>
      <c r="B570" s="34"/>
      <c r="C570" s="8"/>
      <c r="D570" s="85"/>
      <c r="E570" s="69"/>
      <c r="F570" s="70"/>
      <c r="G570" s="65"/>
    </row>
    <row r="571" spans="1:9">
      <c r="A571" s="63"/>
      <c r="B571" s="34"/>
      <c r="C571" s="8"/>
      <c r="D571" s="192"/>
      <c r="E571" s="69"/>
      <c r="F571" s="70"/>
      <c r="G571" s="65"/>
      <c r="I571" s="198"/>
    </row>
    <row r="572" spans="1:9">
      <c r="A572" s="63"/>
      <c r="B572" s="34"/>
      <c r="C572" s="8"/>
      <c r="D572" s="85"/>
      <c r="E572" s="69"/>
      <c r="F572" s="70"/>
      <c r="G572" s="65"/>
    </row>
    <row r="573" spans="1:9">
      <c r="A573" s="63"/>
      <c r="B573" s="34"/>
      <c r="C573" s="8"/>
      <c r="D573" s="85"/>
      <c r="E573" s="69"/>
      <c r="F573" s="70"/>
      <c r="G573" s="65"/>
    </row>
    <row r="574" spans="1:9">
      <c r="A574" s="63"/>
      <c r="B574" s="34"/>
      <c r="C574" s="8"/>
      <c r="D574" s="85"/>
      <c r="E574" s="69"/>
      <c r="F574" s="70"/>
      <c r="G574" s="65"/>
    </row>
    <row r="575" spans="1:9">
      <c r="D575" s="85"/>
      <c r="E575" s="69"/>
      <c r="F575" s="70"/>
      <c r="G575" s="69"/>
    </row>
    <row r="576" spans="1:9">
      <c r="A576" s="53"/>
      <c r="B576" s="34"/>
      <c r="C576" s="196"/>
      <c r="D576" s="85"/>
      <c r="E576" s="69"/>
      <c r="F576" s="70"/>
      <c r="G576" s="69"/>
    </row>
    <row r="577" spans="1:7">
      <c r="A577" s="63"/>
      <c r="B577" s="34"/>
      <c r="C577" s="8"/>
      <c r="D577" s="85"/>
      <c r="E577" s="69"/>
      <c r="F577" s="70"/>
      <c r="G577" s="65"/>
    </row>
    <row r="578" spans="1:7">
      <c r="A578" s="63"/>
      <c r="B578" s="34"/>
      <c r="C578" s="8"/>
      <c r="D578" s="85"/>
      <c r="E578" s="69"/>
      <c r="F578" s="70"/>
      <c r="G578" s="65"/>
    </row>
    <row r="579" spans="1:7">
      <c r="D579" s="85"/>
      <c r="E579" s="69"/>
      <c r="F579" s="70"/>
      <c r="G579" s="69"/>
    </row>
    <row r="580" spans="1:7">
      <c r="A580" s="53"/>
      <c r="B580" s="34"/>
      <c r="C580" s="183"/>
      <c r="D580" s="85"/>
      <c r="E580" s="69"/>
      <c r="F580" s="70"/>
      <c r="G580" s="69"/>
    </row>
    <row r="581" spans="1:7">
      <c r="C581" s="8"/>
      <c r="D581" s="85"/>
      <c r="E581" s="69"/>
      <c r="F581" s="70"/>
      <c r="G581" s="69"/>
    </row>
    <row r="582" spans="1:7">
      <c r="A582" s="63"/>
      <c r="B582" s="34"/>
      <c r="C582" s="8"/>
      <c r="D582" s="85"/>
      <c r="E582" s="69"/>
      <c r="F582" s="70"/>
      <c r="G582" s="65"/>
    </row>
    <row r="583" spans="1:7">
      <c r="A583" s="63"/>
      <c r="B583" s="34"/>
      <c r="C583" s="8"/>
      <c r="D583" s="85"/>
      <c r="E583" s="69"/>
      <c r="F583" s="70"/>
      <c r="G583" s="65"/>
    </row>
    <row r="584" spans="1:7">
      <c r="B584" s="34"/>
      <c r="C584" s="8"/>
      <c r="F584"/>
    </row>
    <row r="585" spans="1:7">
      <c r="A585" s="63"/>
      <c r="B585" s="34"/>
      <c r="C585" s="8"/>
      <c r="D585" s="85"/>
      <c r="E585" s="69"/>
      <c r="F585" s="70"/>
      <c r="G585" s="65"/>
    </row>
    <row r="586" spans="1:7">
      <c r="A586" s="63"/>
      <c r="B586" s="34"/>
      <c r="C586" s="8"/>
      <c r="D586" s="85"/>
      <c r="E586" s="69"/>
      <c r="F586" s="70"/>
      <c r="G586" s="69"/>
    </row>
    <row r="587" spans="1:7">
      <c r="A587" s="161"/>
      <c r="B587" s="162"/>
      <c r="C587" s="163"/>
      <c r="D587" s="162"/>
      <c r="E587" s="164"/>
      <c r="F587" s="165"/>
      <c r="G587" s="166"/>
    </row>
    <row r="588" spans="1:7">
      <c r="A588" s="50"/>
      <c r="B588" s="50"/>
      <c r="C588" s="51"/>
      <c r="D588" s="50"/>
      <c r="E588" s="52"/>
      <c r="F588" s="14"/>
      <c r="G588" s="50"/>
    </row>
    <row r="589" spans="1:7">
      <c r="A589" s="63"/>
      <c r="B589" s="34"/>
      <c r="C589" s="8"/>
      <c r="D589" s="85"/>
      <c r="E589" s="69"/>
      <c r="F589" s="70"/>
      <c r="G589" s="69"/>
    </row>
    <row r="590" spans="1:7">
      <c r="A590" s="170"/>
      <c r="B590" s="171"/>
      <c r="C590" s="458"/>
      <c r="D590" s="458"/>
      <c r="E590" s="188"/>
      <c r="F590" s="188"/>
      <c r="G590" s="188"/>
    </row>
    <row r="591" spans="1:7">
      <c r="A591" s="63"/>
      <c r="B591" s="34"/>
      <c r="C591" s="9"/>
      <c r="D591" s="192"/>
      <c r="E591" s="69"/>
      <c r="F591" s="70"/>
      <c r="G591" s="65"/>
    </row>
    <row r="592" spans="1:7">
      <c r="D592" s="85"/>
      <c r="E592" s="69"/>
      <c r="F592" s="70"/>
      <c r="G592" s="69"/>
    </row>
    <row r="593" spans="1:7">
      <c r="A593" s="53"/>
      <c r="B593" s="34"/>
      <c r="C593" s="8"/>
      <c r="D593" s="85"/>
      <c r="E593" s="69"/>
      <c r="F593" s="197"/>
      <c r="G593" s="65"/>
    </row>
    <row r="594" spans="1:7" ht="16">
      <c r="A594" s="53"/>
      <c r="B594" s="4"/>
      <c r="C594" s="9"/>
      <c r="D594" s="85"/>
      <c r="E594" s="69"/>
      <c r="F594" s="197"/>
      <c r="G594" s="65"/>
    </row>
    <row r="595" spans="1:7" ht="16">
      <c r="A595" s="53"/>
      <c r="B595" s="4"/>
      <c r="C595" s="9"/>
      <c r="D595" s="85"/>
      <c r="E595" s="69"/>
      <c r="F595" s="70"/>
      <c r="G595" s="69"/>
    </row>
    <row r="596" spans="1:7">
      <c r="A596" s="161"/>
      <c r="B596" s="162"/>
      <c r="C596" s="163"/>
      <c r="D596" s="162"/>
      <c r="E596" s="164"/>
      <c r="F596" s="165"/>
      <c r="G596" s="166"/>
    </row>
    <row r="597" spans="1:7">
      <c r="F597"/>
    </row>
    <row r="598" spans="1:7">
      <c r="A598" s="170"/>
      <c r="B598" s="171"/>
      <c r="C598" s="172"/>
      <c r="D598" s="172"/>
      <c r="E598" s="188"/>
      <c r="F598" s="188"/>
      <c r="G598" s="188"/>
    </row>
    <row r="599" spans="1:7">
      <c r="A599" s="71"/>
      <c r="B599" s="59"/>
      <c r="C599" s="55"/>
      <c r="D599" s="39"/>
      <c r="E599" s="42"/>
      <c r="F599" s="43"/>
      <c r="G599" s="57"/>
    </row>
    <row r="600" spans="1:7">
      <c r="A600" s="71"/>
      <c r="B600" s="41"/>
      <c r="C600" s="184"/>
      <c r="D600" s="39"/>
      <c r="E600" s="56"/>
      <c r="F600" s="57"/>
      <c r="G600" s="57"/>
    </row>
    <row r="601" spans="1:7">
      <c r="A601" s="71"/>
      <c r="B601" s="74"/>
      <c r="C601" s="55"/>
      <c r="D601" s="39"/>
      <c r="E601" s="56"/>
      <c r="F601" s="57"/>
      <c r="G601" s="57"/>
    </row>
    <row r="602" spans="1:7">
      <c r="A602" s="71"/>
      <c r="B602" s="59"/>
      <c r="C602" s="55"/>
      <c r="D602" s="64"/>
      <c r="E602" s="69"/>
      <c r="F602" s="70"/>
      <c r="G602" s="65"/>
    </row>
    <row r="603" spans="1:7">
      <c r="F603"/>
    </row>
    <row r="604" spans="1:7">
      <c r="A604" s="71"/>
      <c r="C604" s="9"/>
      <c r="F604"/>
    </row>
    <row r="605" spans="1:7">
      <c r="A605" s="71"/>
      <c r="C605" s="9"/>
      <c r="D605" s="46"/>
      <c r="E605" s="72"/>
      <c r="F605" s="73"/>
      <c r="G605" s="65"/>
    </row>
    <row r="606" spans="1:7">
      <c r="A606" s="71"/>
      <c r="C606" s="9"/>
      <c r="D606" s="46"/>
      <c r="E606" s="72"/>
      <c r="F606" s="73"/>
      <c r="G606" s="72"/>
    </row>
    <row r="607" spans="1:7">
      <c r="A607" s="71"/>
      <c r="C607" s="9"/>
      <c r="D607" s="46"/>
      <c r="E607" s="69"/>
      <c r="F607" s="70"/>
      <c r="G607" s="65"/>
    </row>
    <row r="608" spans="1:7">
      <c r="A608" s="71"/>
      <c r="C608" s="9"/>
      <c r="D608" s="46"/>
      <c r="E608" s="72"/>
      <c r="F608" s="73"/>
      <c r="G608" s="72"/>
    </row>
    <row r="609" spans="1:7">
      <c r="A609" s="71"/>
      <c r="B609" s="74"/>
      <c r="C609" s="184"/>
      <c r="F609"/>
    </row>
    <row r="610" spans="1:7">
      <c r="C610" s="9"/>
      <c r="D610" s="38"/>
      <c r="E610" s="38"/>
      <c r="F610" s="38"/>
      <c r="G610" s="38"/>
    </row>
    <row r="611" spans="1:7">
      <c r="A611" s="71"/>
      <c r="C611" s="9"/>
      <c r="D611" s="46"/>
      <c r="E611" s="69"/>
      <c r="F611" s="70"/>
      <c r="G611" s="65"/>
    </row>
    <row r="612" spans="1:7">
      <c r="A612" s="71"/>
      <c r="C612" s="9"/>
      <c r="D612" s="46"/>
      <c r="E612" s="69"/>
      <c r="F612" s="70"/>
      <c r="G612" s="70"/>
    </row>
    <row r="613" spans="1:7">
      <c r="A613" s="71"/>
      <c r="B613" s="74"/>
      <c r="C613" s="9"/>
      <c r="F613"/>
    </row>
    <row r="614" spans="1:7">
      <c r="A614" s="71"/>
      <c r="C614" s="8"/>
      <c r="D614" s="46"/>
      <c r="E614" s="69"/>
      <c r="F614" s="70"/>
      <c r="G614" s="65"/>
    </row>
    <row r="615" spans="1:7">
      <c r="A615" s="71"/>
      <c r="C615" s="8"/>
      <c r="D615" s="46"/>
      <c r="E615" s="69"/>
      <c r="F615" s="70"/>
      <c r="G615" s="65"/>
    </row>
    <row r="616" spans="1:7">
      <c r="F616"/>
    </row>
    <row r="617" spans="1:7">
      <c r="A617" s="71"/>
      <c r="B617" s="59"/>
      <c r="C617" s="184"/>
      <c r="D617" s="39"/>
      <c r="E617" s="56"/>
      <c r="F617" s="57"/>
      <c r="G617" s="57"/>
    </row>
    <row r="618" spans="1:7">
      <c r="B618" s="59"/>
      <c r="C618" s="55"/>
      <c r="D618" s="39"/>
      <c r="E618" s="56"/>
      <c r="F618" s="57"/>
      <c r="G618" s="57"/>
    </row>
    <row r="619" spans="1:7">
      <c r="A619" s="71"/>
      <c r="B619" s="59"/>
      <c r="C619" s="55"/>
      <c r="D619" s="39"/>
      <c r="E619" s="56"/>
      <c r="F619" s="57"/>
      <c r="G619" s="57"/>
    </row>
    <row r="620" spans="1:7">
      <c r="A620" s="71"/>
      <c r="B620" s="59"/>
      <c r="C620" s="59"/>
      <c r="D620" s="64"/>
      <c r="E620" s="67"/>
      <c r="F620" s="66"/>
      <c r="G620" s="65"/>
    </row>
    <row r="621" spans="1:7">
      <c r="A621" s="71"/>
      <c r="B621" s="59"/>
      <c r="C621" s="59"/>
      <c r="D621" s="64"/>
      <c r="E621" s="67"/>
      <c r="F621" s="66"/>
      <c r="G621" s="65"/>
    </row>
    <row r="622" spans="1:7">
      <c r="B622" s="59"/>
      <c r="C622" s="59"/>
      <c r="D622" s="64"/>
      <c r="E622" s="67"/>
      <c r="F622" s="66"/>
      <c r="G622" s="66"/>
    </row>
    <row r="623" spans="1:7">
      <c r="B623" s="59"/>
      <c r="C623" s="59"/>
      <c r="D623" s="39"/>
      <c r="E623" s="56"/>
      <c r="F623" s="57"/>
      <c r="G623" s="57"/>
    </row>
    <row r="624" spans="1:7">
      <c r="B624" s="59"/>
      <c r="C624" s="55"/>
      <c r="D624" s="39"/>
      <c r="E624" s="56"/>
      <c r="F624" s="57"/>
      <c r="G624" s="57"/>
    </row>
    <row r="625" spans="1:7">
      <c r="A625" s="71"/>
      <c r="B625" s="59"/>
      <c r="C625" s="59"/>
      <c r="D625" s="64"/>
      <c r="E625" s="67"/>
      <c r="F625" s="66"/>
      <c r="G625" s="65"/>
    </row>
    <row r="626" spans="1:7">
      <c r="A626" s="71"/>
      <c r="B626" s="59"/>
      <c r="C626" s="59"/>
      <c r="D626" s="64"/>
      <c r="E626" s="67"/>
      <c r="F626" s="66"/>
      <c r="G626" s="65"/>
    </row>
    <row r="627" spans="1:7">
      <c r="F627"/>
    </row>
    <row r="628" spans="1:7" ht="16">
      <c r="B628" s="59"/>
      <c r="C628" s="55"/>
      <c r="D628" s="4"/>
      <c r="E628" s="167"/>
      <c r="F628" s="168"/>
      <c r="G628" s="75"/>
    </row>
    <row r="629" spans="1:7">
      <c r="A629" s="71"/>
      <c r="C629" s="8"/>
      <c r="D629" s="64"/>
      <c r="E629" s="67"/>
      <c r="F629" s="66"/>
      <c r="G629" s="66"/>
    </row>
    <row r="630" spans="1:7">
      <c r="A630" s="71"/>
      <c r="C630" s="8"/>
      <c r="D630" s="64"/>
      <c r="E630" s="67"/>
      <c r="F630" s="66"/>
      <c r="G630" s="66"/>
    </row>
    <row r="631" spans="1:7">
      <c r="A631" s="71"/>
      <c r="C631" s="8"/>
      <c r="D631" s="64"/>
      <c r="E631" s="67"/>
      <c r="F631" s="66"/>
      <c r="G631" s="66"/>
    </row>
    <row r="632" spans="1:7">
      <c r="A632" s="71"/>
      <c r="C632" s="8"/>
      <c r="D632" s="64"/>
      <c r="E632" s="67"/>
      <c r="F632" s="66"/>
      <c r="G632" s="66"/>
    </row>
    <row r="633" spans="1:7">
      <c r="A633" s="161"/>
      <c r="B633" s="162"/>
      <c r="C633" s="163"/>
      <c r="D633" s="162"/>
      <c r="E633" s="164"/>
      <c r="F633" s="165"/>
      <c r="G633" s="166"/>
    </row>
    <row r="634" spans="1:7">
      <c r="A634" s="161"/>
      <c r="B634" s="162"/>
      <c r="C634" s="163"/>
      <c r="D634" s="162"/>
      <c r="E634" s="164"/>
      <c r="F634" s="165"/>
      <c r="G634" s="166"/>
    </row>
    <row r="635" spans="1:7">
      <c r="A635" s="161"/>
      <c r="B635" s="162"/>
      <c r="C635" s="163"/>
      <c r="D635" s="162"/>
      <c r="E635" s="164"/>
      <c r="F635" s="165"/>
      <c r="G635" s="166"/>
    </row>
    <row r="636" spans="1:7">
      <c r="F636"/>
    </row>
    <row r="637" spans="1:7">
      <c r="A637" s="71"/>
      <c r="C637" s="184"/>
      <c r="F637"/>
    </row>
    <row r="638" spans="1:7">
      <c r="C638" s="9"/>
      <c r="F638"/>
    </row>
    <row r="639" spans="1:7">
      <c r="F639"/>
    </row>
    <row r="640" spans="1:7">
      <c r="A640" s="71"/>
      <c r="B640" s="34"/>
      <c r="C640" s="8"/>
      <c r="D640" s="64"/>
      <c r="E640" s="67"/>
      <c r="F640" s="66"/>
      <c r="G640" s="66"/>
    </row>
    <row r="641" spans="1:7">
      <c r="A641" s="71"/>
      <c r="B641" s="34"/>
      <c r="C641" s="8"/>
      <c r="D641" s="64"/>
      <c r="E641" s="67"/>
      <c r="F641" s="66"/>
      <c r="G641" s="66"/>
    </row>
    <row r="642" spans="1:7">
      <c r="A642" s="71"/>
      <c r="B642" s="34"/>
      <c r="C642" s="8"/>
      <c r="D642" s="64"/>
      <c r="E642" s="67"/>
      <c r="F642" s="66"/>
      <c r="G642" s="66"/>
    </row>
    <row r="643" spans="1:7">
      <c r="A643" s="71"/>
      <c r="B643" s="34"/>
      <c r="C643" s="8"/>
      <c r="D643" s="64"/>
      <c r="E643" s="67"/>
      <c r="F643" s="66"/>
      <c r="G643" s="66"/>
    </row>
    <row r="644" spans="1:7">
      <c r="A644" s="71"/>
      <c r="B644" s="34"/>
      <c r="C644" s="8"/>
      <c r="D644" s="64"/>
      <c r="E644" s="67"/>
      <c r="F644" s="66"/>
      <c r="G644" s="66"/>
    </row>
    <row r="645" spans="1:7">
      <c r="F645"/>
    </row>
    <row r="646" spans="1:7">
      <c r="A646" s="34"/>
      <c r="B646" s="34"/>
      <c r="C646" s="9"/>
      <c r="F646"/>
    </row>
    <row r="647" spans="1:7">
      <c r="F647"/>
    </row>
    <row r="648" spans="1:7">
      <c r="A648" s="34"/>
      <c r="B648" s="34"/>
      <c r="C648" s="78"/>
      <c r="F648"/>
    </row>
    <row r="649" spans="1:7">
      <c r="F649"/>
    </row>
    <row r="650" spans="1:7">
      <c r="A650" s="34"/>
      <c r="B650" s="34"/>
      <c r="C650" s="8"/>
      <c r="F650"/>
    </row>
    <row r="651" spans="1:7">
      <c r="A651" s="71"/>
      <c r="B651" s="34"/>
      <c r="C651" s="8"/>
      <c r="D651" s="64"/>
      <c r="E651" s="42"/>
      <c r="F651" s="43"/>
      <c r="G651" s="66"/>
    </row>
    <row r="652" spans="1:7">
      <c r="A652" s="71"/>
      <c r="B652" s="34"/>
      <c r="C652" s="8"/>
      <c r="D652" s="64"/>
      <c r="E652" s="42"/>
      <c r="F652" s="43"/>
      <c r="G652" s="66"/>
    </row>
    <row r="653" spans="1:7">
      <c r="A653" s="71"/>
      <c r="B653" s="34"/>
      <c r="C653" s="8"/>
      <c r="D653" s="64"/>
      <c r="E653" s="42"/>
      <c r="F653" s="43"/>
      <c r="G653" s="66"/>
    </row>
    <row r="654" spans="1:7">
      <c r="A654" s="71"/>
      <c r="B654" s="34"/>
      <c r="C654" s="8"/>
      <c r="D654" s="64"/>
      <c r="E654" s="42"/>
      <c r="F654" s="43"/>
      <c r="G654" s="66"/>
    </row>
    <row r="655" spans="1:7">
      <c r="D655" s="64"/>
      <c r="F655"/>
    </row>
    <row r="656" spans="1:7">
      <c r="A656" s="34"/>
      <c r="B656" s="34"/>
      <c r="C656" s="8"/>
      <c r="D656" s="64"/>
      <c r="F656"/>
    </row>
    <row r="657" spans="1:7">
      <c r="A657" s="71"/>
      <c r="B657" s="34"/>
      <c r="C657" s="8"/>
      <c r="D657" s="64"/>
      <c r="E657" s="42"/>
      <c r="F657" s="43"/>
      <c r="G657" s="42"/>
    </row>
    <row r="658" spans="1:7">
      <c r="A658" s="71"/>
      <c r="B658" s="34"/>
      <c r="C658" s="8"/>
      <c r="D658" s="64"/>
      <c r="E658" s="42"/>
      <c r="F658" s="43"/>
      <c r="G658" s="42"/>
    </row>
    <row r="659" spans="1:7">
      <c r="A659" s="71"/>
      <c r="B659" s="34"/>
      <c r="C659" s="8"/>
      <c r="D659" s="64"/>
      <c r="E659" s="42"/>
      <c r="F659" s="43"/>
      <c r="G659" s="42"/>
    </row>
    <row r="660" spans="1:7">
      <c r="A660" s="71"/>
      <c r="B660" s="34"/>
      <c r="C660" s="8"/>
      <c r="D660" s="64"/>
      <c r="E660" s="42"/>
      <c r="F660" s="43"/>
      <c r="G660" s="42"/>
    </row>
    <row r="661" spans="1:7">
      <c r="D661" s="64"/>
      <c r="F661"/>
    </row>
    <row r="662" spans="1:7">
      <c r="A662" s="34"/>
      <c r="B662" s="34"/>
      <c r="C662" s="78"/>
      <c r="D662" s="64"/>
      <c r="F662"/>
    </row>
    <row r="663" spans="1:7">
      <c r="A663" s="71"/>
      <c r="B663" s="34"/>
      <c r="C663" s="8"/>
      <c r="D663" s="64"/>
      <c r="E663" s="42"/>
      <c r="F663" s="43"/>
      <c r="G663" s="66"/>
    </row>
    <row r="664" spans="1:7">
      <c r="A664" s="71"/>
      <c r="B664" s="34"/>
      <c r="C664" s="8"/>
      <c r="D664" s="64"/>
      <c r="E664" s="42"/>
      <c r="F664" s="43"/>
      <c r="G664" s="66"/>
    </row>
    <row r="665" spans="1:7">
      <c r="A665" s="71"/>
      <c r="B665" s="34"/>
      <c r="C665" s="8"/>
      <c r="D665" s="64"/>
      <c r="E665" s="42"/>
      <c r="F665" s="43"/>
      <c r="G665" s="66"/>
    </row>
    <row r="666" spans="1:7">
      <c r="A666" s="71"/>
      <c r="B666" s="34"/>
      <c r="C666" s="8"/>
      <c r="D666" s="64"/>
      <c r="E666" s="42"/>
      <c r="F666" s="43"/>
      <c r="G666" s="42"/>
    </row>
    <row r="667" spans="1:7">
      <c r="A667" s="71"/>
      <c r="B667" s="34"/>
      <c r="C667" s="8"/>
      <c r="D667" s="64"/>
      <c r="E667" s="42"/>
      <c r="F667" s="43"/>
      <c r="G667" s="42"/>
    </row>
    <row r="668" spans="1:7">
      <c r="A668" s="71"/>
      <c r="B668" s="34"/>
      <c r="C668" s="8"/>
      <c r="D668" s="64"/>
      <c r="E668" s="42"/>
      <c r="F668" s="43"/>
      <c r="G668" s="42"/>
    </row>
    <row r="669" spans="1:7">
      <c r="B669" s="34"/>
      <c r="C669" s="8"/>
      <c r="D669" s="64"/>
      <c r="E669" s="42"/>
      <c r="F669" s="43"/>
      <c r="G669" s="42"/>
    </row>
    <row r="670" spans="1:7" ht="16">
      <c r="A670" s="71"/>
      <c r="B670" s="193"/>
      <c r="C670" s="78"/>
      <c r="D670" s="64"/>
      <c r="E670" s="194"/>
      <c r="F670" s="195"/>
      <c r="G670" s="75"/>
    </row>
    <row r="671" spans="1:7">
      <c r="A671" s="71"/>
      <c r="B671" s="145"/>
      <c r="C671" s="8"/>
      <c r="D671" s="64"/>
      <c r="E671" s="67"/>
      <c r="F671" s="66"/>
      <c r="G671" s="66"/>
    </row>
    <row r="672" spans="1:7" ht="16">
      <c r="A672" s="71"/>
      <c r="B672" s="4"/>
      <c r="C672" s="8"/>
      <c r="D672" s="64"/>
      <c r="E672" s="67"/>
      <c r="F672" s="66"/>
      <c r="G672" s="42"/>
    </row>
    <row r="673" spans="1:8" ht="16">
      <c r="A673" s="71"/>
      <c r="B673" s="4"/>
      <c r="C673" s="8"/>
      <c r="D673" s="64"/>
      <c r="E673" s="67"/>
      <c r="F673" s="66"/>
      <c r="G673" s="42"/>
    </row>
    <row r="674" spans="1:8" ht="16">
      <c r="B674" s="4"/>
      <c r="C674" s="8"/>
      <c r="D674" s="64"/>
      <c r="E674" s="67"/>
      <c r="F674" s="66"/>
      <c r="G674" s="66"/>
    </row>
    <row r="675" spans="1:8">
      <c r="A675" s="71"/>
      <c r="B675" s="193"/>
      <c r="C675" s="8"/>
      <c r="D675" s="64"/>
      <c r="E675" s="67"/>
      <c r="F675" s="66"/>
      <c r="G675" s="66"/>
    </row>
    <row r="676" spans="1:8" ht="16">
      <c r="B676" s="145"/>
      <c r="C676" s="6"/>
      <c r="D676" s="64"/>
      <c r="E676" s="67"/>
      <c r="F676" s="66"/>
      <c r="G676" s="66"/>
    </row>
    <row r="677" spans="1:8" ht="16">
      <c r="A677" s="71"/>
      <c r="B677" s="4"/>
      <c r="C677" s="78"/>
      <c r="D677" s="64"/>
      <c r="E677" s="67"/>
      <c r="F677" s="66"/>
      <c r="G677" s="66"/>
    </row>
    <row r="678" spans="1:8">
      <c r="A678" s="71"/>
      <c r="B678" s="145"/>
      <c r="C678" s="9"/>
      <c r="D678" s="26"/>
      <c r="E678" s="67"/>
      <c r="F678" s="66"/>
      <c r="G678" s="66"/>
    </row>
    <row r="679" spans="1:8">
      <c r="A679" s="71"/>
      <c r="B679" s="145"/>
      <c r="C679" s="9"/>
      <c r="D679" s="64"/>
      <c r="E679" s="67"/>
      <c r="F679" s="66"/>
      <c r="G679" s="66"/>
    </row>
    <row r="680" spans="1:8">
      <c r="A680" s="161"/>
      <c r="B680" s="162"/>
      <c r="C680" s="163"/>
      <c r="D680" s="162"/>
      <c r="E680" s="164"/>
      <c r="F680" s="165"/>
      <c r="G680" s="166"/>
      <c r="H680" s="35"/>
    </row>
    <row r="682" spans="1:8" ht="16">
      <c r="A682" s="204"/>
      <c r="B682" s="205"/>
      <c r="C682" s="206"/>
      <c r="D682" s="173"/>
      <c r="E682" s="173"/>
      <c r="F682" s="173"/>
      <c r="G682" s="173"/>
    </row>
    <row r="683" spans="1:8">
      <c r="F683"/>
    </row>
    <row r="684" spans="1:8">
      <c r="A684" s="63"/>
      <c r="B684" s="34"/>
      <c r="C684" s="8"/>
      <c r="D684" s="26"/>
      <c r="E684" s="67"/>
      <c r="F684" s="66"/>
      <c r="G684" s="66"/>
    </row>
    <row r="685" spans="1:8">
      <c r="F685"/>
    </row>
    <row r="686" spans="1:8">
      <c r="A686" s="161"/>
      <c r="B686" s="162"/>
      <c r="C686" s="163"/>
      <c r="D686" s="162"/>
      <c r="E686" s="164"/>
      <c r="F686" s="165"/>
      <c r="G686" s="166"/>
    </row>
    <row r="688" spans="1:8" ht="16">
      <c r="A688" s="204"/>
      <c r="B688" s="205"/>
      <c r="C688" s="206"/>
      <c r="D688" s="173"/>
      <c r="E688" s="173"/>
      <c r="F688" s="173"/>
      <c r="G688" s="173"/>
    </row>
    <row r="689" spans="1:7">
      <c r="F689"/>
    </row>
    <row r="690" spans="1:7">
      <c r="A690" s="63"/>
      <c r="B690" s="34"/>
      <c r="C690" s="8"/>
      <c r="D690" s="26"/>
      <c r="E690" s="67"/>
      <c r="F690" s="66"/>
      <c r="G690" s="66"/>
    </row>
    <row r="691" spans="1:7">
      <c r="F691"/>
    </row>
    <row r="692" spans="1:7">
      <c r="A692" s="161"/>
      <c r="B692" s="162"/>
      <c r="C692" s="163"/>
      <c r="D692" s="162"/>
      <c r="E692" s="164"/>
      <c r="F692" s="165"/>
      <c r="G692" s="166"/>
    </row>
  </sheetData>
  <mergeCells count="3">
    <mergeCell ref="A1:E1"/>
    <mergeCell ref="F1:G1"/>
    <mergeCell ref="C590:D590"/>
  </mergeCells>
  <phoneticPr fontId="47" type="noConversion"/>
  <pageMargins left="0.70866141732283472" right="0.70866141732283472" top="0.74803149606299213" bottom="0.74803149606299213" header="0.31496062992125984" footer="0.31496062992125984"/>
  <pageSetup paperSize="9" orientation="landscape" r:id="rId1"/>
  <rowBreaks count="18" manualBreakCount="18">
    <brk id="47" max="6" man="1"/>
    <brk id="88" max="6" man="1"/>
    <brk id="135" max="6" man="1"/>
    <brk id="192" max="6" man="1"/>
    <brk id="229" max="6" man="1"/>
    <brk id="281" max="6" man="1"/>
    <brk id="331" max="6" man="1"/>
    <brk id="379" max="6" man="1"/>
    <brk id="393" max="6" man="1"/>
    <brk id="419" max="6" man="1"/>
    <brk id="466" max="6" man="1"/>
    <brk id="487" max="6" man="1"/>
    <brk id="502" max="6" man="1"/>
    <brk id="545" max="6" man="1"/>
    <brk id="587" max="6" man="1"/>
    <brk id="596" max="6" man="1"/>
    <brk id="633" max="6" man="1"/>
    <brk id="680" max="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AF631"/>
  </sheetPr>
  <dimension ref="A1:G74"/>
  <sheetViews>
    <sheetView view="pageBreakPreview" zoomScaleNormal="100" zoomScaleSheetLayoutView="100" workbookViewId="0">
      <selection activeCell="A77" sqref="A77:XFD112"/>
    </sheetView>
  </sheetViews>
  <sheetFormatPr baseColWidth="10" defaultColWidth="8.83203125" defaultRowHeight="15"/>
  <cols>
    <col min="1" max="1" width="8.83203125" bestFit="1" customWidth="1"/>
    <col min="2" max="2" width="14.5" customWidth="1"/>
    <col min="3" max="3" width="68.83203125" customWidth="1"/>
    <col min="4" max="4" width="11" bestFit="1" customWidth="1"/>
    <col min="5" max="5" width="14" style="405" customWidth="1"/>
    <col min="6" max="6" width="13.33203125" style="108" customWidth="1"/>
    <col min="7" max="7" width="18.1640625" customWidth="1"/>
    <col min="8" max="8" width="10" bestFit="1" customWidth="1"/>
    <col min="9" max="9" width="11.1640625" bestFit="1" customWidth="1"/>
  </cols>
  <sheetData>
    <row r="1" spans="1:7">
      <c r="A1" s="457"/>
      <c r="B1" s="457"/>
      <c r="C1" s="457"/>
      <c r="D1" s="457"/>
      <c r="E1" s="457"/>
      <c r="F1" s="457" t="s">
        <v>92</v>
      </c>
      <c r="G1" s="457"/>
    </row>
    <row r="2" spans="1:7" ht="16">
      <c r="A2" s="33" t="s">
        <v>93</v>
      </c>
      <c r="B2" s="33" t="s">
        <v>94</v>
      </c>
      <c r="C2" s="207" t="s">
        <v>95</v>
      </c>
      <c r="D2" s="207" t="s">
        <v>35</v>
      </c>
      <c r="E2" s="398" t="s">
        <v>96</v>
      </c>
      <c r="F2" s="207" t="s">
        <v>0</v>
      </c>
      <c r="G2" s="207" t="s">
        <v>1</v>
      </c>
    </row>
    <row r="3" spans="1:7" ht="16">
      <c r="A3" s="283" t="s">
        <v>97</v>
      </c>
      <c r="B3" s="284">
        <v>3</v>
      </c>
      <c r="C3" s="285" t="s">
        <v>322</v>
      </c>
      <c r="D3" s="315"/>
      <c r="E3" s="399"/>
      <c r="F3" s="317"/>
      <c r="G3" s="317"/>
    </row>
    <row r="4" spans="1:7" ht="16">
      <c r="A4" s="329" t="s">
        <v>283</v>
      </c>
      <c r="B4" s="237" t="s">
        <v>199</v>
      </c>
      <c r="C4" s="209" t="s">
        <v>200</v>
      </c>
      <c r="D4" s="234"/>
      <c r="E4" s="400"/>
      <c r="F4" s="314"/>
      <c r="G4" s="314"/>
    </row>
    <row r="5" spans="1:7" ht="48">
      <c r="A5" s="290" t="s">
        <v>413</v>
      </c>
      <c r="B5" s="259" t="s">
        <v>343</v>
      </c>
      <c r="C5" s="258" t="s">
        <v>201</v>
      </c>
      <c r="D5" s="234"/>
      <c r="E5" s="400"/>
      <c r="F5" s="314"/>
      <c r="G5" s="314"/>
    </row>
    <row r="6" spans="1:7" ht="32">
      <c r="A6" s="290" t="s">
        <v>414</v>
      </c>
      <c r="B6" s="261" t="s">
        <v>142</v>
      </c>
      <c r="C6" s="258" t="s">
        <v>407</v>
      </c>
      <c r="D6" s="214" t="s">
        <v>41</v>
      </c>
      <c r="E6" s="288">
        <f>'WATER DESIGN'!J6</f>
        <v>5640</v>
      </c>
      <c r="F6" s="380"/>
      <c r="G6" s="236"/>
    </row>
    <row r="7" spans="1:7" ht="16">
      <c r="A7" s="290" t="s">
        <v>415</v>
      </c>
      <c r="B7" s="208"/>
      <c r="C7" s="216" t="s">
        <v>437</v>
      </c>
      <c r="D7" s="208"/>
      <c r="E7" s="235"/>
      <c r="F7" s="378"/>
      <c r="G7" s="208"/>
    </row>
    <row r="8" spans="1:7" ht="16">
      <c r="A8" s="290" t="s">
        <v>416</v>
      </c>
      <c r="B8" s="208"/>
      <c r="C8" s="216" t="s">
        <v>344</v>
      </c>
      <c r="D8" s="212" t="s">
        <v>45</v>
      </c>
      <c r="E8" s="292"/>
      <c r="F8" s="382"/>
      <c r="G8" s="236"/>
    </row>
    <row r="9" spans="1:7" ht="32">
      <c r="A9" s="290" t="s">
        <v>417</v>
      </c>
      <c r="B9" s="208"/>
      <c r="C9" s="216" t="s">
        <v>445</v>
      </c>
      <c r="D9" s="212" t="s">
        <v>60</v>
      </c>
      <c r="E9" s="288">
        <f>'WATER DESIGN'!E27</f>
        <v>20</v>
      </c>
      <c r="F9" s="380"/>
      <c r="G9" s="236"/>
    </row>
    <row r="10" spans="1:7" s="8" customFormat="1" ht="16">
      <c r="A10" s="290" t="s">
        <v>418</v>
      </c>
      <c r="B10" s="208"/>
      <c r="C10" s="216" t="s">
        <v>62</v>
      </c>
      <c r="D10" s="212" t="s">
        <v>45</v>
      </c>
      <c r="E10" s="288">
        <f>'WATER DESIGN'!E29*80%</f>
        <v>1648</v>
      </c>
      <c r="F10" s="380"/>
      <c r="G10" s="289"/>
    </row>
    <row r="11" spans="1:7" s="8" customFormat="1" ht="32">
      <c r="A11" s="290" t="s">
        <v>419</v>
      </c>
      <c r="B11" s="208"/>
      <c r="C11" s="216" t="s">
        <v>323</v>
      </c>
      <c r="D11" s="212" t="s">
        <v>45</v>
      </c>
      <c r="E11" s="288">
        <f>'WATER DESIGN'!E29*20%</f>
        <v>412</v>
      </c>
      <c r="F11" s="380"/>
      <c r="G11" s="289"/>
    </row>
    <row r="12" spans="1:7" ht="32">
      <c r="A12" s="225" t="s">
        <v>420</v>
      </c>
      <c r="B12" s="259" t="s">
        <v>202</v>
      </c>
      <c r="C12" s="216" t="s">
        <v>203</v>
      </c>
      <c r="D12" s="208"/>
      <c r="E12" s="235"/>
      <c r="F12" s="378"/>
      <c r="G12" s="208"/>
    </row>
    <row r="13" spans="1:7" ht="16">
      <c r="A13" s="208"/>
      <c r="B13" s="208"/>
      <c r="C13" s="213" t="s">
        <v>63</v>
      </c>
      <c r="D13" s="212" t="s">
        <v>45</v>
      </c>
      <c r="E13" s="288">
        <f>'WATER DESIGN'!D33</f>
        <v>64</v>
      </c>
      <c r="F13" s="380"/>
      <c r="G13" s="236"/>
    </row>
    <row r="14" spans="1:7" ht="17">
      <c r="A14" s="290" t="s">
        <v>421</v>
      </c>
      <c r="B14" s="208"/>
      <c r="C14" s="321" t="s">
        <v>398</v>
      </c>
      <c r="D14" s="212" t="s">
        <v>327</v>
      </c>
      <c r="E14" s="288">
        <f>'WATER DESIGN'!D34</f>
        <v>0</v>
      </c>
      <c r="F14" s="380"/>
      <c r="G14" s="226" t="s">
        <v>61</v>
      </c>
    </row>
    <row r="15" spans="1:7">
      <c r="A15" s="265" t="s">
        <v>24</v>
      </c>
      <c r="B15" s="249"/>
      <c r="C15" s="250"/>
      <c r="D15" s="249"/>
      <c r="E15" s="402"/>
      <c r="F15" s="251"/>
      <c r="G15" s="266">
        <f>SUM(G6:G14)</f>
        <v>0</v>
      </c>
    </row>
    <row r="16" spans="1:7">
      <c r="A16" s="265" t="s">
        <v>25</v>
      </c>
      <c r="B16" s="249"/>
      <c r="C16" s="250"/>
      <c r="D16" s="249"/>
      <c r="E16" s="402"/>
      <c r="F16" s="251"/>
      <c r="G16" s="266">
        <f>G15</f>
        <v>0</v>
      </c>
    </row>
    <row r="17" spans="1:7" ht="32">
      <c r="A17" s="329" t="s">
        <v>284</v>
      </c>
      <c r="B17" s="261" t="s">
        <v>204</v>
      </c>
      <c r="C17" s="209" t="s">
        <v>205</v>
      </c>
      <c r="D17" s="234"/>
      <c r="E17" s="400"/>
      <c r="F17" s="383"/>
      <c r="G17" s="314"/>
    </row>
    <row r="18" spans="1:7" ht="16">
      <c r="A18" s="318"/>
      <c r="B18" s="261"/>
      <c r="C18" s="258" t="s">
        <v>206</v>
      </c>
      <c r="D18" s="234"/>
      <c r="E18" s="400"/>
      <c r="F18" s="383"/>
      <c r="G18" s="314"/>
    </row>
    <row r="19" spans="1:7" ht="16">
      <c r="A19" s="293" t="s">
        <v>142</v>
      </c>
      <c r="B19" s="261" t="s">
        <v>385</v>
      </c>
      <c r="C19" s="258" t="s">
        <v>207</v>
      </c>
      <c r="D19" s="234"/>
      <c r="E19" s="400"/>
      <c r="F19" s="383"/>
      <c r="G19" s="314"/>
    </row>
    <row r="20" spans="1:7" ht="16">
      <c r="A20" s="290" t="s">
        <v>285</v>
      </c>
      <c r="B20" s="208"/>
      <c r="C20" s="261" t="s">
        <v>208</v>
      </c>
      <c r="D20" s="214" t="s">
        <v>209</v>
      </c>
      <c r="E20" s="217">
        <f>MAX('WATER DESIGN'!J11,'WATER DESIGN'!G26)*0%</f>
        <v>0</v>
      </c>
      <c r="F20" s="379"/>
      <c r="G20" s="236"/>
    </row>
    <row r="21" spans="1:7" ht="16">
      <c r="A21" s="290" t="s">
        <v>286</v>
      </c>
      <c r="B21" s="261" t="s">
        <v>142</v>
      </c>
      <c r="C21" s="261" t="s">
        <v>384</v>
      </c>
      <c r="D21" s="214" t="s">
        <v>209</v>
      </c>
      <c r="E21" s="217">
        <f>MAX('WATER DESIGN'!J12,'WATER DESIGN'!G27)*0%</f>
        <v>0</v>
      </c>
      <c r="F21" s="379"/>
      <c r="G21" s="236"/>
    </row>
    <row r="22" spans="1:7" ht="16">
      <c r="A22" s="293" t="s">
        <v>142</v>
      </c>
      <c r="B22" s="261"/>
      <c r="C22" s="261" t="s">
        <v>210</v>
      </c>
      <c r="D22" s="234"/>
      <c r="E22" s="400"/>
      <c r="F22" s="383"/>
      <c r="G22" s="314"/>
    </row>
    <row r="23" spans="1:7" ht="16">
      <c r="A23" s="293" t="s">
        <v>142</v>
      </c>
      <c r="B23" s="261" t="s">
        <v>345</v>
      </c>
      <c r="C23" s="258" t="s">
        <v>400</v>
      </c>
      <c r="D23" s="234"/>
      <c r="E23" s="400"/>
      <c r="F23" s="383"/>
      <c r="G23" s="314"/>
    </row>
    <row r="24" spans="1:7" ht="16">
      <c r="A24" s="290" t="s">
        <v>287</v>
      </c>
      <c r="B24" s="261" t="s">
        <v>142</v>
      </c>
      <c r="C24" s="261" t="s">
        <v>346</v>
      </c>
      <c r="D24" s="214" t="s">
        <v>209</v>
      </c>
      <c r="E24" s="217">
        <f>MAX('WATER DESIGN'!J11,'WATER DESIGN'!G26)*75%</f>
        <v>314.05500000000006</v>
      </c>
      <c r="F24" s="379"/>
      <c r="G24" s="236"/>
    </row>
    <row r="25" spans="1:7" ht="16">
      <c r="A25" s="290" t="s">
        <v>288</v>
      </c>
      <c r="B25" s="261" t="s">
        <v>142</v>
      </c>
      <c r="C25" s="261" t="s">
        <v>347</v>
      </c>
      <c r="D25" s="214" t="s">
        <v>209</v>
      </c>
      <c r="E25" s="217">
        <f>_xlfn.CEILING.MATH((MAX('WATER DESIGN'!J12,'WATER DESIGN'!G27)*75%),10)</f>
        <v>1250</v>
      </c>
      <c r="F25" s="379"/>
      <c r="G25" s="236"/>
    </row>
    <row r="26" spans="1:7" ht="16">
      <c r="A26" s="293" t="s">
        <v>142</v>
      </c>
      <c r="B26" s="261" t="s">
        <v>345</v>
      </c>
      <c r="C26" s="258" t="s">
        <v>211</v>
      </c>
      <c r="D26" s="234"/>
      <c r="E26" s="400"/>
      <c r="F26" s="383"/>
      <c r="G26" s="314"/>
    </row>
    <row r="27" spans="1:7" ht="16">
      <c r="A27" s="290" t="s">
        <v>289</v>
      </c>
      <c r="B27" s="261" t="s">
        <v>142</v>
      </c>
      <c r="C27" s="261" t="s">
        <v>346</v>
      </c>
      <c r="D27" s="214" t="s">
        <v>209</v>
      </c>
      <c r="E27" s="217">
        <f>_xlfn.CEILING.MATH((MAX('WATER DESIGN'!J11,'WATER DESIGN'!G26)*25%),10)</f>
        <v>110</v>
      </c>
      <c r="F27" s="379"/>
      <c r="G27" s="236"/>
    </row>
    <row r="28" spans="1:7" ht="16">
      <c r="A28" s="290" t="s">
        <v>290</v>
      </c>
      <c r="B28" s="261" t="s">
        <v>142</v>
      </c>
      <c r="C28" s="261" t="s">
        <v>347</v>
      </c>
      <c r="D28" s="214" t="s">
        <v>209</v>
      </c>
      <c r="E28" s="217">
        <f>_xlfn.CEILING.MATH((MAX('WATER DESIGN'!J12,'WATER DESIGN'!G27)*25%),10)</f>
        <v>420</v>
      </c>
      <c r="F28" s="379"/>
      <c r="G28" s="236"/>
    </row>
    <row r="29" spans="1:7" ht="32">
      <c r="A29" s="395" t="s">
        <v>291</v>
      </c>
      <c r="B29" s="234" t="s">
        <v>212</v>
      </c>
      <c r="C29" s="209" t="s">
        <v>213</v>
      </c>
      <c r="D29" s="261"/>
      <c r="E29" s="403"/>
      <c r="F29" s="256"/>
      <c r="G29" s="256"/>
    </row>
    <row r="30" spans="1:7" ht="32">
      <c r="A30" s="293" t="s">
        <v>142</v>
      </c>
      <c r="B30" s="214" t="s">
        <v>39</v>
      </c>
      <c r="C30" s="258" t="s">
        <v>444</v>
      </c>
      <c r="D30" s="234"/>
      <c r="E30" s="400"/>
      <c r="F30" s="314"/>
      <c r="G30" s="314"/>
    </row>
    <row r="31" spans="1:7" ht="16">
      <c r="A31" s="286" t="s">
        <v>292</v>
      </c>
      <c r="B31" s="261" t="s">
        <v>142</v>
      </c>
      <c r="C31" s="216" t="s">
        <v>215</v>
      </c>
      <c r="D31" s="212" t="s">
        <v>41</v>
      </c>
      <c r="E31" s="288">
        <f>_xlfn.CEILING.MATH(('WATER DESIGN'!D6),10)</f>
        <v>4140</v>
      </c>
      <c r="F31" s="380"/>
      <c r="G31" s="236"/>
    </row>
    <row r="32" spans="1:7" ht="16">
      <c r="A32" s="286" t="s">
        <v>293</v>
      </c>
      <c r="B32" s="261" t="s">
        <v>142</v>
      </c>
      <c r="C32" s="216" t="s">
        <v>216</v>
      </c>
      <c r="D32" s="212" t="s">
        <v>41</v>
      </c>
      <c r="E32" s="288">
        <f>_xlfn.CEILING.MATH(('WATER DESIGN'!E6),10)</f>
        <v>300</v>
      </c>
      <c r="F32" s="380"/>
      <c r="G32" s="236"/>
    </row>
    <row r="33" spans="1:7" ht="16">
      <c r="A33" s="286" t="s">
        <v>350</v>
      </c>
      <c r="B33" s="261" t="s">
        <v>142</v>
      </c>
      <c r="C33" s="216" t="s">
        <v>217</v>
      </c>
      <c r="D33" s="212" t="s">
        <v>41</v>
      </c>
      <c r="E33" s="288">
        <f>_xlfn.CEILING.MATH(('WATER DESIGN'!F6),10)</f>
        <v>1200</v>
      </c>
      <c r="F33" s="380"/>
      <c r="G33" s="236"/>
    </row>
    <row r="34" spans="1:7" ht="32">
      <c r="A34" s="395" t="s">
        <v>294</v>
      </c>
      <c r="B34" s="237" t="s">
        <v>218</v>
      </c>
      <c r="C34" s="209" t="s">
        <v>348</v>
      </c>
      <c r="D34" s="234"/>
      <c r="E34" s="400"/>
      <c r="F34" s="383"/>
      <c r="G34" s="314"/>
    </row>
    <row r="35" spans="1:7" ht="48">
      <c r="A35" s="293" t="s">
        <v>142</v>
      </c>
      <c r="B35" s="214" t="s">
        <v>42</v>
      </c>
      <c r="C35" s="258" t="s">
        <v>438</v>
      </c>
      <c r="D35" s="234"/>
      <c r="E35" s="400"/>
      <c r="F35" s="383"/>
      <c r="G35" s="314"/>
    </row>
    <row r="36" spans="1:7" ht="16">
      <c r="A36" s="293" t="s">
        <v>142</v>
      </c>
      <c r="B36" s="261" t="s">
        <v>142</v>
      </c>
      <c r="C36" s="319" t="s">
        <v>219</v>
      </c>
      <c r="D36" s="234"/>
      <c r="E36" s="400"/>
      <c r="F36" s="383"/>
      <c r="G36" s="314"/>
    </row>
    <row r="37" spans="1:7" ht="16">
      <c r="A37" s="286" t="s">
        <v>422</v>
      </c>
      <c r="B37" s="261" t="s">
        <v>142</v>
      </c>
      <c r="C37" s="261" t="s">
        <v>224</v>
      </c>
      <c r="D37" s="244" t="s">
        <v>34</v>
      </c>
      <c r="E37" s="292">
        <f>'WATER DESIGN'!M7</f>
        <v>2</v>
      </c>
      <c r="F37" s="382"/>
      <c r="G37" s="292"/>
    </row>
    <row r="38" spans="1:7" ht="16">
      <c r="A38" s="286" t="s">
        <v>423</v>
      </c>
      <c r="B38" s="261" t="s">
        <v>142</v>
      </c>
      <c r="C38" s="261" t="s">
        <v>443</v>
      </c>
      <c r="D38" s="244" t="s">
        <v>34</v>
      </c>
      <c r="E38" s="292">
        <f>'WATER DESIGN'!M8</f>
        <v>21</v>
      </c>
      <c r="F38" s="382"/>
      <c r="G38" s="292"/>
    </row>
    <row r="39" spans="1:7" ht="16">
      <c r="A39" s="286" t="s">
        <v>424</v>
      </c>
      <c r="B39" s="261"/>
      <c r="C39" s="258" t="s">
        <v>231</v>
      </c>
      <c r="D39" s="244" t="s">
        <v>34</v>
      </c>
      <c r="E39" s="292">
        <f>'WATER DESIGN'!M15</f>
        <v>1</v>
      </c>
      <c r="F39" s="382"/>
      <c r="G39" s="236">
        <f>$E39*F39</f>
        <v>0</v>
      </c>
    </row>
    <row r="40" spans="1:7">
      <c r="A40" s="265" t="s">
        <v>24</v>
      </c>
      <c r="B40" s="249"/>
      <c r="C40" s="250"/>
      <c r="D40" s="249"/>
      <c r="E40" s="402"/>
      <c r="F40" s="251"/>
      <c r="G40" s="266">
        <f>SUM(G16:G39)</f>
        <v>0</v>
      </c>
    </row>
    <row r="41" spans="1:7">
      <c r="A41" s="265" t="s">
        <v>25</v>
      </c>
      <c r="B41" s="249"/>
      <c r="C41" s="250"/>
      <c r="D41" s="249"/>
      <c r="E41" s="402"/>
      <c r="F41" s="251"/>
      <c r="G41" s="266">
        <f>G40</f>
        <v>0</v>
      </c>
    </row>
    <row r="42" spans="1:7" ht="16">
      <c r="A42" s="293" t="s">
        <v>142</v>
      </c>
      <c r="B42" s="261" t="s">
        <v>142</v>
      </c>
      <c r="C42" s="319" t="s">
        <v>243</v>
      </c>
      <c r="D42" s="234"/>
      <c r="E42" s="400"/>
      <c r="F42" s="383"/>
      <c r="G42" s="314"/>
    </row>
    <row r="43" spans="1:7" ht="16">
      <c r="A43" s="286" t="s">
        <v>425</v>
      </c>
      <c r="B43" s="262"/>
      <c r="C43" s="216" t="s">
        <v>215</v>
      </c>
      <c r="D43" s="408" t="s">
        <v>34</v>
      </c>
      <c r="E43" s="292">
        <f>'WATER DESIGN'!O5</f>
        <v>13</v>
      </c>
      <c r="F43" s="382"/>
      <c r="G43" s="292"/>
    </row>
    <row r="44" spans="1:7" ht="16">
      <c r="A44" s="262"/>
      <c r="B44" s="262"/>
      <c r="C44" s="319" t="s">
        <v>250</v>
      </c>
      <c r="D44" s="408"/>
      <c r="E44" s="401"/>
      <c r="F44" s="381"/>
      <c r="G44" s="225"/>
    </row>
    <row r="45" spans="1:7" ht="16">
      <c r="A45" s="286" t="s">
        <v>426</v>
      </c>
      <c r="B45" s="262"/>
      <c r="C45" s="216" t="s">
        <v>253</v>
      </c>
      <c r="D45" s="408" t="s">
        <v>34</v>
      </c>
      <c r="E45" s="292">
        <f>'WATER DESIGN'!S5</f>
        <v>1</v>
      </c>
      <c r="F45" s="385"/>
      <c r="G45" s="292"/>
    </row>
    <row r="46" spans="1:7" ht="16">
      <c r="A46" s="286" t="s">
        <v>427</v>
      </c>
      <c r="B46" s="208"/>
      <c r="C46" s="216" t="s">
        <v>329</v>
      </c>
      <c r="D46" s="408" t="s">
        <v>34</v>
      </c>
      <c r="E46" s="292">
        <f>'WATER DESIGN'!S6</f>
        <v>33</v>
      </c>
      <c r="F46" s="385"/>
      <c r="G46" s="292"/>
    </row>
    <row r="47" spans="1:7" ht="16">
      <c r="A47" s="286" t="s">
        <v>428</v>
      </c>
      <c r="B47" s="208"/>
      <c r="C47" s="216" t="s">
        <v>254</v>
      </c>
      <c r="D47" s="408" t="s">
        <v>34</v>
      </c>
      <c r="E47" s="292">
        <f>'WATER DESIGN'!S7</f>
        <v>1</v>
      </c>
      <c r="F47" s="385"/>
      <c r="G47" s="236"/>
    </row>
    <row r="48" spans="1:7" ht="16">
      <c r="B48" s="262"/>
      <c r="C48" s="319" t="s">
        <v>255</v>
      </c>
      <c r="D48" s="409"/>
      <c r="E48" s="403"/>
      <c r="F48" s="384"/>
      <c r="G48" s="256"/>
    </row>
    <row r="49" spans="1:7" ht="16">
      <c r="A49" s="286" t="s">
        <v>429</v>
      </c>
      <c r="B49" s="262"/>
      <c r="C49" s="216" t="s">
        <v>217</v>
      </c>
      <c r="D49" s="408" t="s">
        <v>34</v>
      </c>
      <c r="E49" s="292">
        <f>'WATER DESIGN'!S32</f>
        <v>36</v>
      </c>
      <c r="F49" s="382"/>
      <c r="G49" s="236"/>
    </row>
    <row r="50" spans="1:7" ht="16">
      <c r="A50" s="262"/>
      <c r="B50" s="262"/>
      <c r="C50" s="319" t="s">
        <v>256</v>
      </c>
      <c r="D50" s="409"/>
      <c r="E50" s="403"/>
      <c r="F50" s="384"/>
      <c r="G50" s="256"/>
    </row>
    <row r="51" spans="1:7" ht="16">
      <c r="A51" s="286" t="s">
        <v>430</v>
      </c>
      <c r="B51" s="262"/>
      <c r="C51" s="216" t="s">
        <v>217</v>
      </c>
      <c r="D51" s="408" t="s">
        <v>34</v>
      </c>
      <c r="E51" s="292">
        <f>'WATER DESIGN'!Y5</f>
        <v>36</v>
      </c>
      <c r="F51" s="382"/>
      <c r="G51" s="236"/>
    </row>
    <row r="52" spans="1:7" ht="16">
      <c r="A52" s="329" t="s">
        <v>295</v>
      </c>
      <c r="B52" s="237" t="s">
        <v>40</v>
      </c>
      <c r="C52" s="287" t="s">
        <v>328</v>
      </c>
      <c r="D52" s="234"/>
      <c r="E52" s="400"/>
      <c r="F52" s="383"/>
      <c r="G52" s="314"/>
    </row>
    <row r="53" spans="1:7" ht="16">
      <c r="A53" s="318" t="s">
        <v>296</v>
      </c>
      <c r="B53" s="261"/>
      <c r="C53" s="216" t="s">
        <v>263</v>
      </c>
      <c r="D53" s="214" t="s">
        <v>34</v>
      </c>
      <c r="E53" s="288">
        <f>'WATER DESIGN'!M30</f>
        <v>7</v>
      </c>
      <c r="F53" s="382"/>
      <c r="G53" s="236"/>
    </row>
    <row r="54" spans="1:7" ht="16">
      <c r="A54" s="318" t="s">
        <v>297</v>
      </c>
      <c r="B54" s="261"/>
      <c r="C54" s="216" t="s">
        <v>264</v>
      </c>
      <c r="D54" s="214" t="s">
        <v>34</v>
      </c>
      <c r="E54" s="288">
        <f>'WATER DESIGN'!M31</f>
        <v>2</v>
      </c>
      <c r="F54" s="382"/>
      <c r="G54" s="236"/>
    </row>
    <row r="55" spans="1:7" ht="16">
      <c r="A55" s="318" t="s">
        <v>298</v>
      </c>
      <c r="B55" s="261"/>
      <c r="C55" s="216" t="s">
        <v>265</v>
      </c>
      <c r="D55" s="214" t="s">
        <v>34</v>
      </c>
      <c r="E55" s="288">
        <f>'WATER DESIGN'!M32</f>
        <v>41</v>
      </c>
      <c r="F55" s="382"/>
      <c r="G55" s="236"/>
    </row>
    <row r="56" spans="1:7" ht="16">
      <c r="A56" s="318" t="s">
        <v>431</v>
      </c>
      <c r="B56" s="261" t="s">
        <v>142</v>
      </c>
      <c r="C56" s="258" t="s">
        <v>446</v>
      </c>
      <c r="D56" s="214" t="s">
        <v>34</v>
      </c>
      <c r="E56" s="288">
        <v>1</v>
      </c>
      <c r="F56" s="382"/>
      <c r="G56" s="288"/>
    </row>
    <row r="57" spans="1:7" ht="16">
      <c r="A57" s="396" t="s">
        <v>314</v>
      </c>
      <c r="B57" s="261" t="s">
        <v>142</v>
      </c>
      <c r="C57" s="287" t="s">
        <v>70</v>
      </c>
      <c r="D57" s="234"/>
      <c r="E57" s="400"/>
      <c r="F57" s="314"/>
      <c r="G57" s="314"/>
    </row>
    <row r="58" spans="1:7" ht="48">
      <c r="A58" s="290" t="s">
        <v>315</v>
      </c>
      <c r="B58" s="261"/>
      <c r="C58" s="328" t="s">
        <v>349</v>
      </c>
      <c r="D58" s="214" t="s">
        <v>34</v>
      </c>
      <c r="E58" s="288">
        <f>MAX('WATER DESIGN'!S34,SUM('WATER DESIGN'!U3:U7))</f>
        <v>36</v>
      </c>
      <c r="F58" s="380"/>
      <c r="G58" s="236"/>
    </row>
    <row r="59" spans="1:7" ht="16">
      <c r="A59" s="290" t="s">
        <v>316</v>
      </c>
      <c r="B59" s="262"/>
      <c r="C59" s="291" t="s">
        <v>439</v>
      </c>
      <c r="D59" s="214" t="s">
        <v>34</v>
      </c>
      <c r="E59" s="288">
        <f>E58</f>
        <v>36</v>
      </c>
      <c r="F59" s="380"/>
      <c r="G59" s="236"/>
    </row>
    <row r="60" spans="1:7" ht="16">
      <c r="A60" s="396" t="s">
        <v>317</v>
      </c>
      <c r="B60" s="261" t="s">
        <v>142</v>
      </c>
      <c r="C60" s="287" t="s">
        <v>266</v>
      </c>
      <c r="D60" s="234"/>
      <c r="E60" s="400"/>
      <c r="F60" s="383"/>
      <c r="G60" s="314"/>
    </row>
    <row r="61" spans="1:7" ht="48">
      <c r="A61" s="293" t="s">
        <v>142</v>
      </c>
      <c r="B61" s="261" t="s">
        <v>44</v>
      </c>
      <c r="C61" s="258" t="s">
        <v>64</v>
      </c>
      <c r="D61" s="234"/>
      <c r="E61" s="400"/>
      <c r="F61" s="383"/>
      <c r="G61" s="314"/>
    </row>
    <row r="62" spans="1:7" ht="16">
      <c r="A62" s="286" t="s">
        <v>432</v>
      </c>
      <c r="B62" s="262"/>
      <c r="C62" s="216" t="s">
        <v>267</v>
      </c>
      <c r="D62" s="259" t="s">
        <v>34</v>
      </c>
      <c r="E62" s="292">
        <f>SUM(E39)+E49+E51</f>
        <v>73</v>
      </c>
      <c r="F62" s="382"/>
      <c r="G62" s="236"/>
    </row>
    <row r="63" spans="1:7" ht="16">
      <c r="A63" s="286" t="s">
        <v>433</v>
      </c>
      <c r="B63" s="262"/>
      <c r="C63" s="216" t="s">
        <v>268</v>
      </c>
      <c r="D63" s="259" t="s">
        <v>34</v>
      </c>
      <c r="E63" s="292">
        <f>SUM(E47)</f>
        <v>1</v>
      </c>
      <c r="F63" s="382"/>
      <c r="G63" s="236"/>
    </row>
    <row r="64" spans="1:7" ht="16">
      <c r="A64" s="286" t="s">
        <v>434</v>
      </c>
      <c r="B64" s="262"/>
      <c r="C64" s="216" t="s">
        <v>269</v>
      </c>
      <c r="D64" s="259" t="s">
        <v>34</v>
      </c>
      <c r="E64" s="292">
        <f>SUM(E37:E38)+E43+E45+E46+E56</f>
        <v>71</v>
      </c>
      <c r="F64" s="382"/>
      <c r="G64" s="236"/>
    </row>
    <row r="65" spans="1:7">
      <c r="A65" s="286"/>
      <c r="B65" s="262"/>
      <c r="C65" s="216"/>
      <c r="D65" s="259"/>
      <c r="E65" s="292"/>
      <c r="F65" s="382"/>
      <c r="G65" s="236"/>
    </row>
    <row r="66" spans="1:7" ht="16">
      <c r="A66" s="396" t="s">
        <v>318</v>
      </c>
      <c r="B66" s="237"/>
      <c r="C66" s="287" t="s">
        <v>270</v>
      </c>
      <c r="D66" s="208"/>
      <c r="E66" s="235"/>
      <c r="F66" s="378"/>
      <c r="G66" s="208"/>
    </row>
    <row r="67" spans="1:7" ht="16">
      <c r="A67" s="286"/>
      <c r="B67" s="259" t="s">
        <v>271</v>
      </c>
      <c r="C67" s="258" t="s">
        <v>272</v>
      </c>
      <c r="D67" s="208"/>
      <c r="E67" s="235"/>
      <c r="F67" s="378"/>
      <c r="G67" s="208"/>
    </row>
    <row r="68" spans="1:7" ht="16">
      <c r="A68" s="290" t="s">
        <v>319</v>
      </c>
      <c r="B68" s="261" t="s">
        <v>142</v>
      </c>
      <c r="C68" s="258" t="s">
        <v>412</v>
      </c>
      <c r="D68" s="259" t="s">
        <v>34</v>
      </c>
      <c r="E68" s="288">
        <f>E53+E54+E55+E56</f>
        <v>51</v>
      </c>
      <c r="F68" s="380"/>
      <c r="G68" s="236"/>
    </row>
    <row r="69" spans="1:7" ht="16">
      <c r="A69" s="290" t="s">
        <v>320</v>
      </c>
      <c r="B69" s="261" t="s">
        <v>142</v>
      </c>
      <c r="C69" s="258" t="s">
        <v>273</v>
      </c>
      <c r="D69" s="259" t="s">
        <v>34</v>
      </c>
      <c r="E69" s="288">
        <f>E58</f>
        <v>36</v>
      </c>
      <c r="F69" s="380"/>
      <c r="G69" s="236"/>
    </row>
    <row r="70" spans="1:7" ht="16">
      <c r="A70" s="290" t="s">
        <v>321</v>
      </c>
      <c r="B70" s="261" t="s">
        <v>142</v>
      </c>
      <c r="C70" s="258" t="s">
        <v>274</v>
      </c>
      <c r="D70" s="259" t="s">
        <v>34</v>
      </c>
      <c r="E70" s="320">
        <v>2</v>
      </c>
      <c r="F70" s="386"/>
      <c r="G70" s="236"/>
    </row>
    <row r="71" spans="1:7" ht="16">
      <c r="A71" s="396" t="s">
        <v>435</v>
      </c>
      <c r="B71" s="261" t="s">
        <v>142</v>
      </c>
      <c r="C71" s="287" t="s">
        <v>275</v>
      </c>
      <c r="D71" s="234"/>
      <c r="E71" s="400"/>
      <c r="F71" s="383"/>
      <c r="G71" s="314"/>
    </row>
    <row r="72" spans="1:7" ht="48">
      <c r="A72" s="208"/>
      <c r="B72" s="261" t="s">
        <v>142</v>
      </c>
      <c r="C72" s="258" t="s">
        <v>276</v>
      </c>
      <c r="D72" s="234"/>
      <c r="E72" s="400"/>
      <c r="F72" s="383"/>
      <c r="G72" s="314"/>
    </row>
    <row r="73" spans="1:7" ht="16">
      <c r="A73" s="286" t="s">
        <v>436</v>
      </c>
      <c r="B73" s="208"/>
      <c r="C73" s="261" t="s">
        <v>447</v>
      </c>
      <c r="D73" s="234" t="s">
        <v>277</v>
      </c>
      <c r="E73" s="235">
        <v>1</v>
      </c>
      <c r="F73" s="383"/>
      <c r="G73" s="288"/>
    </row>
    <row r="74" spans="1:7">
      <c r="A74" s="296" t="s">
        <v>38</v>
      </c>
      <c r="B74" s="252"/>
      <c r="C74" s="253"/>
      <c r="D74" s="252"/>
      <c r="E74" s="404"/>
      <c r="F74" s="255"/>
      <c r="G74" s="297">
        <f>SUM(G41:G73)</f>
        <v>0</v>
      </c>
    </row>
  </sheetData>
  <mergeCells count="2">
    <mergeCell ref="A1:E1"/>
    <mergeCell ref="F1:G1"/>
  </mergeCells>
  <phoneticPr fontId="47" type="noConversion"/>
  <pageMargins left="0.70866141732283472" right="0.70866141732283472" top="0.74803149606299213" bottom="0.74803149606299213" header="0.31496062992125984" footer="0.31496062992125984"/>
  <pageSetup paperSize="9" scale="81" orientation="landscape" r:id="rId1"/>
  <rowBreaks count="3" manualBreakCount="3">
    <brk id="15" max="6" man="1"/>
    <brk id="40" max="6" man="1"/>
    <brk id="75"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G81"/>
  <sheetViews>
    <sheetView view="pageLayout" zoomScaleNormal="100" zoomScaleSheetLayoutView="115" workbookViewId="0">
      <selection activeCell="E18" sqref="E18"/>
    </sheetView>
  </sheetViews>
  <sheetFormatPr baseColWidth="10" defaultColWidth="8.83203125" defaultRowHeight="15"/>
  <cols>
    <col min="1" max="1" width="8.83203125" bestFit="1" customWidth="1"/>
    <col min="2" max="2" width="13.83203125" customWidth="1"/>
    <col min="3" max="3" width="50.5" customWidth="1"/>
    <col min="4" max="4" width="10.6640625" customWidth="1"/>
    <col min="5" max="5" width="12.5" bestFit="1" customWidth="1"/>
    <col min="6" max="6" width="12.6640625" style="108" customWidth="1"/>
    <col min="7" max="7" width="13.83203125" bestFit="1" customWidth="1"/>
    <col min="8" max="8" width="10" bestFit="1" customWidth="1"/>
    <col min="9" max="9" width="11.1640625" bestFit="1" customWidth="1"/>
  </cols>
  <sheetData>
    <row r="1" spans="1:7">
      <c r="A1" s="457"/>
      <c r="B1" s="457"/>
      <c r="C1" s="457"/>
      <c r="D1" s="457"/>
      <c r="E1" s="457"/>
      <c r="F1" s="457" t="s">
        <v>92</v>
      </c>
      <c r="G1" s="457"/>
    </row>
    <row r="2" spans="1:7">
      <c r="A2" s="33" t="s">
        <v>93</v>
      </c>
      <c r="B2" s="33" t="s">
        <v>94</v>
      </c>
      <c r="C2" s="207" t="s">
        <v>95</v>
      </c>
      <c r="D2" s="207" t="s">
        <v>35</v>
      </c>
      <c r="E2" s="207" t="s">
        <v>96</v>
      </c>
      <c r="F2" s="207" t="s">
        <v>0</v>
      </c>
      <c r="G2" s="207" t="s">
        <v>1</v>
      </c>
    </row>
    <row r="3" spans="1:7" ht="17">
      <c r="A3" s="322" t="s">
        <v>97</v>
      </c>
      <c r="B3" s="323">
        <v>4</v>
      </c>
      <c r="C3" s="324" t="s">
        <v>331</v>
      </c>
      <c r="D3" s="316"/>
      <c r="E3" s="316"/>
      <c r="F3" s="316"/>
      <c r="G3" s="316"/>
    </row>
    <row r="4" spans="1:7" ht="48">
      <c r="A4" s="397">
        <v>4.0999999999999996</v>
      </c>
      <c r="B4" s="239"/>
      <c r="C4" s="213" t="s">
        <v>330</v>
      </c>
      <c r="D4" s="210" t="s">
        <v>3</v>
      </c>
      <c r="E4" s="217">
        <v>1</v>
      </c>
      <c r="F4" s="218"/>
      <c r="G4" s="236">
        <f>$E4*F4</f>
        <v>0</v>
      </c>
    </row>
    <row r="5" spans="1:7">
      <c r="A5" s="208"/>
      <c r="B5" s="208"/>
      <c r="C5" s="208"/>
      <c r="D5" s="208"/>
      <c r="E5" s="208"/>
      <c r="F5" s="208"/>
      <c r="G5" s="208"/>
    </row>
    <row r="6" spans="1:7">
      <c r="A6" s="296" t="s">
        <v>38</v>
      </c>
      <c r="B6" s="252"/>
      <c r="C6" s="253"/>
      <c r="D6" s="252"/>
      <c r="E6" s="254"/>
      <c r="F6" s="255"/>
      <c r="G6" s="297"/>
    </row>
    <row r="43" spans="4:4">
      <c r="D43" s="16"/>
    </row>
    <row r="44" spans="4:4">
      <c r="D44" s="16"/>
    </row>
    <row r="45" spans="4:4">
      <c r="D45" s="16"/>
    </row>
    <row r="46" spans="4:4">
      <c r="D46" s="16"/>
    </row>
    <row r="47" spans="4:4">
      <c r="D47" s="16"/>
    </row>
    <row r="48" spans="4:4">
      <c r="D48" s="16"/>
    </row>
    <row r="49" spans="4:4">
      <c r="D49" s="16"/>
    </row>
    <row r="50" spans="4:4">
      <c r="D50" s="16"/>
    </row>
    <row r="51" spans="4:4">
      <c r="D51" s="16"/>
    </row>
    <row r="81" spans="5:5">
      <c r="E81">
        <v>1</v>
      </c>
    </row>
  </sheetData>
  <mergeCells count="2">
    <mergeCell ref="A1:E1"/>
    <mergeCell ref="F1:G1"/>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COVER</vt:lpstr>
      <vt:lpstr>BOQ-SUMMARY</vt:lpstr>
      <vt:lpstr>WATER DESIGN</vt:lpstr>
      <vt:lpstr>Section 1-P&amp;A</vt:lpstr>
      <vt:lpstr>Section 2 Site Clearance</vt:lpstr>
      <vt:lpstr>Section 3-Water</vt:lpstr>
      <vt:lpstr>Section 4-CLEANING</vt:lpstr>
      <vt:lpstr>'BOQ-SUMMARY'!Print_Area</vt:lpstr>
      <vt:lpstr>COVER!Print_Area</vt:lpstr>
      <vt:lpstr>'Section 1-P&amp;A'!Print_Area</vt:lpstr>
      <vt:lpstr>'Section 2 Site Clearance'!Print_Area</vt:lpstr>
      <vt:lpstr>'Section 3-Water'!Print_Area</vt:lpstr>
      <vt:lpstr>'Section 4-CLEANING'!Print_Area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Melaku A.Meuriaw</dc:creator>
  <cp:lastModifiedBy>Paulus Nghikovali</cp:lastModifiedBy>
  <cp:lastPrinted>2024-03-01T10:33:29Z</cp:lastPrinted>
  <dcterms:created xsi:type="dcterms:W3CDTF">2015-08-17T12:02:59Z</dcterms:created>
  <dcterms:modified xsi:type="dcterms:W3CDTF">2024-03-01T10:36:27Z</dcterms:modified>
</cp:coreProperties>
</file>